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свод" sheetId="13" r:id="rId1"/>
  </sheets>
  <definedNames>
    <definedName name="_xlnm.Print_Area" localSheetId="0">свод!$A$1:$IS$56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3"/>
  <c r="I27"/>
  <c r="I42"/>
  <c r="J42"/>
  <c r="E42" l="1"/>
  <c r="E36"/>
  <c r="J43"/>
  <c r="I43"/>
  <c r="H43"/>
  <c r="G43"/>
  <c r="F43"/>
  <c r="E43"/>
  <c r="C40"/>
  <c r="J37"/>
  <c r="I37"/>
  <c r="H37"/>
  <c r="G37"/>
  <c r="F37"/>
  <c r="E37"/>
  <c r="C34"/>
  <c r="I31"/>
  <c r="I50" s="1"/>
  <c r="G31"/>
  <c r="G50" s="1"/>
  <c r="E31"/>
  <c r="E50" s="1"/>
  <c r="I28"/>
  <c r="G28"/>
  <c r="E28"/>
  <c r="J25"/>
  <c r="H25"/>
  <c r="F25"/>
  <c r="C25"/>
  <c r="J24"/>
  <c r="J23" s="1"/>
  <c r="H24"/>
  <c r="F24"/>
  <c r="F23" s="1"/>
  <c r="C24"/>
  <c r="I23"/>
  <c r="J31" s="1"/>
  <c r="G23"/>
  <c r="H31" s="1"/>
  <c r="E23"/>
  <c r="F31" s="1"/>
  <c r="J21"/>
  <c r="H21"/>
  <c r="F21"/>
  <c r="J20"/>
  <c r="H20"/>
  <c r="F20"/>
  <c r="C20"/>
  <c r="J19"/>
  <c r="H19"/>
  <c r="F19"/>
  <c r="C19"/>
  <c r="I18"/>
  <c r="E18"/>
  <c r="C15"/>
  <c r="E22" s="1"/>
  <c r="E49" s="1"/>
  <c r="C14"/>
  <c r="D21" s="1"/>
  <c r="D24" l="1"/>
  <c r="H23"/>
  <c r="G22"/>
  <c r="C23"/>
  <c r="D19"/>
  <c r="D20"/>
  <c r="F50"/>
  <c r="H50"/>
  <c r="J50"/>
  <c r="J46"/>
  <c r="F27"/>
  <c r="F46" s="1"/>
  <c r="E17"/>
  <c r="E27"/>
  <c r="E46" s="1"/>
  <c r="F18"/>
  <c r="E48"/>
  <c r="J18"/>
  <c r="I36"/>
  <c r="D31"/>
  <c r="E47"/>
  <c r="F28"/>
  <c r="F47" s="1"/>
  <c r="I47"/>
  <c r="J28"/>
  <c r="J47" s="1"/>
  <c r="G36"/>
  <c r="C36"/>
  <c r="C37"/>
  <c r="D42"/>
  <c r="D43"/>
  <c r="C18"/>
  <c r="F26"/>
  <c r="G18"/>
  <c r="J26"/>
  <c r="I22"/>
  <c r="I17" s="1"/>
  <c r="D25"/>
  <c r="D23" s="1"/>
  <c r="C28"/>
  <c r="G47"/>
  <c r="H28"/>
  <c r="H47" s="1"/>
  <c r="C31"/>
  <c r="D36"/>
  <c r="D37"/>
  <c r="C42"/>
  <c r="C43"/>
  <c r="C35" l="1"/>
  <c r="J45"/>
  <c r="F45"/>
  <c r="I46"/>
  <c r="I26"/>
  <c r="I45" s="1"/>
  <c r="E26"/>
  <c r="E45" s="1"/>
  <c r="C50"/>
  <c r="C47"/>
  <c r="D28"/>
  <c r="D47" s="1"/>
  <c r="J29"/>
  <c r="D50"/>
  <c r="G42"/>
  <c r="G41" s="1"/>
  <c r="H42"/>
  <c r="H29"/>
  <c r="J36"/>
  <c r="J35" s="1"/>
  <c r="I35"/>
  <c r="I41"/>
  <c r="C41"/>
  <c r="D35"/>
  <c r="F29"/>
  <c r="H27"/>
  <c r="G27"/>
  <c r="G17"/>
  <c r="H18"/>
  <c r="D27"/>
  <c r="C27"/>
  <c r="C17"/>
  <c r="D18"/>
  <c r="D41"/>
  <c r="H36"/>
  <c r="H35" s="1"/>
  <c r="G35"/>
  <c r="F36"/>
  <c r="E35"/>
  <c r="E41"/>
  <c r="F42"/>
  <c r="F35" l="1"/>
  <c r="F49"/>
  <c r="F48" s="1"/>
  <c r="IS35"/>
  <c r="F41"/>
  <c r="C46"/>
  <c r="C26"/>
  <c r="C45" s="1"/>
  <c r="G46"/>
  <c r="G26"/>
  <c r="G45" s="1"/>
  <c r="J41"/>
  <c r="J49"/>
  <c r="J48" s="1"/>
  <c r="G49"/>
  <c r="G29"/>
  <c r="H49"/>
  <c r="H48" s="1"/>
  <c r="H41"/>
  <c r="I49"/>
  <c r="I29"/>
  <c r="D26"/>
  <c r="D46"/>
  <c r="D45" s="1"/>
  <c r="H26"/>
  <c r="H46"/>
  <c r="H45" s="1"/>
  <c r="E29"/>
  <c r="I48" l="1"/>
  <c r="G48"/>
</calcChain>
</file>

<file path=xl/sharedStrings.xml><?xml version="1.0" encoding="utf-8"?>
<sst xmlns="http://schemas.openxmlformats.org/spreadsheetml/2006/main" count="96" uniqueCount="86">
  <si>
    <t>Найменування показника</t>
  </si>
  <si>
    <t>ПРАТ "Василівкатепломережа"</t>
  </si>
  <si>
    <t>Виробництво теплової енергії</t>
  </si>
  <si>
    <t>3.1</t>
  </si>
  <si>
    <t>3.2</t>
  </si>
  <si>
    <t>Постачання теплової енергії</t>
  </si>
  <si>
    <t>Транспортування теплової енергії</t>
  </si>
  <si>
    <t>Додаток 2</t>
  </si>
  <si>
    <t>до рішення виконавчого комітету</t>
  </si>
  <si>
    <t xml:space="preserve">Василівської міської ради </t>
  </si>
  <si>
    <t>без ПДВ</t>
  </si>
  <si>
    <t>№ з/п</t>
  </si>
  <si>
    <t>Теплова енергія</t>
  </si>
  <si>
    <t>Двоставкові тарифи на теплову енергію для кінцевих споживачів</t>
  </si>
  <si>
    <t>Условно пост.</t>
  </si>
  <si>
    <t>Условно перем.</t>
  </si>
  <si>
    <t>Всего</t>
  </si>
  <si>
    <r>
      <t xml:space="preserve">Структура  двоставкових  тарифів  </t>
    </r>
    <r>
      <rPr>
        <b/>
        <u/>
        <sz val="14"/>
        <rFont val="Times New Roman"/>
        <family val="1"/>
        <charset val="204"/>
      </rPr>
      <t>на  теплову  енергію</t>
    </r>
  </si>
  <si>
    <t xml:space="preserve">Сумарні  та середньозважені </t>
  </si>
  <si>
    <t>показники  по   підприємству</t>
  </si>
  <si>
    <t>для  потреб  населення</t>
  </si>
  <si>
    <t>для  потреб  бюджетних  установ</t>
  </si>
  <si>
    <t>для  потреб  інших  споживачів</t>
  </si>
  <si>
    <t>тис.грн.    на рік</t>
  </si>
  <si>
    <t>грн./Гкал  грн./Гкал/год</t>
  </si>
  <si>
    <t>тис.грн.   на рік</t>
  </si>
  <si>
    <t>тис.грн   на рік</t>
  </si>
  <si>
    <t xml:space="preserve">Обсяг реалізації теплової енергії власним споживачам  </t>
  </si>
  <si>
    <t xml:space="preserve">Теплове навантаження  об'єктів теплоспоживання  власних споживачів               </t>
  </si>
  <si>
    <t>3</t>
  </si>
  <si>
    <t xml:space="preserve">Повна планова собівартість виробництва теплової енергії, усього, у т.ч.:         </t>
  </si>
  <si>
    <t xml:space="preserve">умовно змінні витрати,  усього, у т.ч.:               </t>
  </si>
  <si>
    <t>3.1.1</t>
  </si>
  <si>
    <t xml:space="preserve">витрати на технологічне  паливо для виробництва теплової енергії котельнями      </t>
  </si>
  <si>
    <t>3.1.2</t>
  </si>
  <si>
    <t xml:space="preserve">витрати на технологічну електроенергію для виробництва теплової енергії котельнями      </t>
  </si>
  <si>
    <t>3.1.3</t>
  </si>
  <si>
    <t xml:space="preserve">покупна теплова енергія та собівартість теплової  енергії власних ТЕЦ, ТЕС, АЕС, когенераційних установок     </t>
  </si>
  <si>
    <t xml:space="preserve">умовно постійні витрати, усього - решта витрат повної планової собівар-тості виробництва теплової енергії                               </t>
  </si>
  <si>
    <t>4</t>
  </si>
  <si>
    <t xml:space="preserve">Плановий прибуток в тарифах на вироб-ництво теплової енергії, усього, у т.ч.:      </t>
  </si>
  <si>
    <t>4.1</t>
  </si>
  <si>
    <t xml:space="preserve">в умовно-змінній частині   </t>
  </si>
  <si>
    <t>4.2</t>
  </si>
  <si>
    <t xml:space="preserve">в умовно-постійній частині   </t>
  </si>
  <si>
    <t>5</t>
  </si>
  <si>
    <t xml:space="preserve">умовно-змінна частина двоставкового тарифу на виробництво теплової енергії, у т.ч.:                         </t>
  </si>
  <si>
    <t>5.1</t>
  </si>
  <si>
    <t xml:space="preserve">складова собівартості                       </t>
  </si>
  <si>
    <t>5.2</t>
  </si>
  <si>
    <t xml:space="preserve">складова прибутку                                               </t>
  </si>
  <si>
    <t>6</t>
  </si>
  <si>
    <t xml:space="preserve">Умовно-постійна частина двоставкового тарифу на виробництво теплової енергії - місячна абонентська плата на одиницю теплового навантаження, у т.ч.:                                    </t>
  </si>
  <si>
    <t>6.1</t>
  </si>
  <si>
    <t xml:space="preserve">складова собівартості                   </t>
  </si>
  <si>
    <t>6.2</t>
  </si>
  <si>
    <t xml:space="preserve">складова прибутку                     </t>
  </si>
  <si>
    <t>7</t>
  </si>
  <si>
    <t xml:space="preserve">Повна планова собівартість транспортування теплової енергії, усього - умовно-постійні витрати               </t>
  </si>
  <si>
    <t>8</t>
  </si>
  <si>
    <t xml:space="preserve">Плановий прибуток в тарифах на транспортування теплової енергії      </t>
  </si>
  <si>
    <t>9</t>
  </si>
  <si>
    <t xml:space="preserve">Місячна абонентська плата за транспортування теплової енергії на одиницю теплового навантаження, у т.ч.:                                </t>
  </si>
  <si>
    <t>9.1</t>
  </si>
  <si>
    <t>9.2</t>
  </si>
  <si>
    <t>10</t>
  </si>
  <si>
    <t xml:space="preserve">Повна планова собівартість постачання теплової енергії, усього - умовно-постійні витрати                    </t>
  </si>
  <si>
    <t>11</t>
  </si>
  <si>
    <t xml:space="preserve">Плановий прибуток в тарифах на постачання теплової енергії    </t>
  </si>
  <si>
    <t>12</t>
  </si>
  <si>
    <t xml:space="preserve">Місячна абонентська плата за постачання теплової енергії на одиницю теплового навантаження, у т.ч.:                                   </t>
  </si>
  <si>
    <t>12.1</t>
  </si>
  <si>
    <t>12.2</t>
  </si>
  <si>
    <t>13</t>
  </si>
  <si>
    <t xml:space="preserve">Умовно-змінна частина двоставкового тарифу на  теплову енергію, у т.ч.:       </t>
  </si>
  <si>
    <t>13.1</t>
  </si>
  <si>
    <t xml:space="preserve">складова собівартості      </t>
  </si>
  <si>
    <t>13.2</t>
  </si>
  <si>
    <t xml:space="preserve">складова прибутку         </t>
  </si>
  <si>
    <t>14</t>
  </si>
  <si>
    <t xml:space="preserve">Умовно-постійна частина двостав-кового тарифу на теплову енергію - місячна абонентська плата на одиницю теплового навантаження:                            </t>
  </si>
  <si>
    <t>14.1</t>
  </si>
  <si>
    <t>14.2</t>
  </si>
  <si>
    <t xml:space="preserve">Керуючий справами виконавчого комітету, начальник відділу юридичного забезпечення та організаційної роботи виконавчого апарату міської ради </t>
  </si>
  <si>
    <t>В.В.Кривуля</t>
  </si>
  <si>
    <t>29 жовтня 2019 № 104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</si>
</sst>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00"/>
    <numFmt numFmtId="166" formatCode="0.0000"/>
    <numFmt numFmtId="167" formatCode="#,##0.000"/>
    <numFmt numFmtId="168" formatCode="0.000000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14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165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4" fontId="11" fillId="0" borderId="1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4" fontId="11" fillId="0" borderId="40" xfId="0" applyNumberFormat="1" applyFont="1" applyBorder="1" applyAlignment="1">
      <alignment vertical="center"/>
    </xf>
    <xf numFmtId="4" fontId="11" fillId="0" borderId="37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2" fontId="1" fillId="0" borderId="0" xfId="0" applyNumberFormat="1" applyFont="1"/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168" fontId="11" fillId="0" borderId="6" xfId="0" applyNumberFormat="1" applyFont="1" applyBorder="1" applyAlignment="1">
      <alignment vertical="center"/>
    </xf>
    <xf numFmtId="168" fontId="11" fillId="0" borderId="41" xfId="0" applyNumberFormat="1" applyFont="1" applyBorder="1" applyAlignment="1">
      <alignment vertical="center"/>
    </xf>
    <xf numFmtId="168" fontId="11" fillId="0" borderId="28" xfId="0" applyNumberFormat="1" applyFont="1" applyBorder="1" applyAlignment="1">
      <alignment vertical="center"/>
    </xf>
    <xf numFmtId="168" fontId="11" fillId="0" borderId="29" xfId="0" applyNumberFormat="1" applyFont="1" applyBorder="1" applyAlignment="1">
      <alignment vertical="center"/>
    </xf>
    <xf numFmtId="168" fontId="11" fillId="0" borderId="30" xfId="0" applyNumberFormat="1" applyFont="1" applyBorder="1" applyAlignment="1">
      <alignment vertical="center"/>
    </xf>
    <xf numFmtId="168" fontId="11" fillId="0" borderId="42" xfId="0" applyNumberFormat="1" applyFont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11" fillId="0" borderId="24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11" fillId="0" borderId="0" xfId="0" applyFont="1"/>
    <xf numFmtId="4" fontId="11" fillId="0" borderId="3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0" fontId="11" fillId="0" borderId="11" xfId="0" applyFont="1" applyBorder="1" applyAlignment="1">
      <alignment wrapText="1"/>
    </xf>
    <xf numFmtId="4" fontId="11" fillId="0" borderId="0" xfId="0" applyNumberFormat="1" applyFont="1"/>
    <xf numFmtId="165" fontId="11" fillId="0" borderId="24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vertical="center"/>
    </xf>
    <xf numFmtId="165" fontId="11" fillId="0" borderId="45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vertical="center"/>
    </xf>
    <xf numFmtId="2" fontId="11" fillId="0" borderId="44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2" fontId="11" fillId="0" borderId="38" xfId="0" applyNumberFormat="1" applyFont="1" applyBorder="1" applyAlignment="1">
      <alignment vertical="center"/>
    </xf>
    <xf numFmtId="2" fontId="11" fillId="0" borderId="45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/>
    </xf>
    <xf numFmtId="4" fontId="11" fillId="0" borderId="45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165" fontId="11" fillId="0" borderId="6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165" fontId="11" fillId="0" borderId="31" xfId="0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5" fontId="11" fillId="0" borderId="29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65" fontId="11" fillId="0" borderId="4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13" fillId="0" borderId="0" xfId="0" applyFont="1"/>
    <xf numFmtId="0" fontId="14" fillId="0" borderId="0" xfId="0" applyFont="1" applyFill="1"/>
    <xf numFmtId="167" fontId="11" fillId="0" borderId="0" xfId="0" applyNumberFormat="1" applyFont="1"/>
    <xf numFmtId="0" fontId="11" fillId="0" borderId="0" xfId="0" applyFont="1" applyFill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2" applyFont="1"/>
    <xf numFmtId="167" fontId="1" fillId="0" borderId="0" xfId="0" applyNumberFormat="1" applyFont="1"/>
    <xf numFmtId="2" fontId="11" fillId="0" borderId="40" xfId="0" applyNumberFormat="1" applyFont="1" applyBorder="1" applyAlignment="1">
      <alignment vertical="center"/>
    </xf>
    <xf numFmtId="2" fontId="11" fillId="0" borderId="37" xfId="0" applyNumberFormat="1" applyFont="1" applyBorder="1" applyAlignment="1">
      <alignment vertical="center"/>
    </xf>
    <xf numFmtId="2" fontId="11" fillId="0" borderId="25" xfId="0" applyNumberFormat="1" applyFont="1" applyBorder="1" applyAlignment="1">
      <alignment vertical="center"/>
    </xf>
    <xf numFmtId="2" fontId="11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33" xfId="0" applyNumberFormat="1" applyFont="1" applyFill="1" applyBorder="1" applyAlignment="1">
      <alignment horizontal="center" vertical="center"/>
    </xf>
    <xf numFmtId="49" fontId="12" fillId="3" borderId="43" xfId="0" applyNumberFormat="1" applyFont="1" applyFill="1" applyBorder="1" applyAlignment="1">
      <alignment horizontal="center" vertical="center"/>
    </xf>
    <xf numFmtId="49" fontId="12" fillId="4" borderId="34" xfId="0" applyNumberFormat="1" applyFont="1" applyFill="1" applyBorder="1" applyAlignment="1">
      <alignment horizontal="center" vertical="center"/>
    </xf>
    <xf numFmtId="49" fontId="12" fillId="4" borderId="33" xfId="0" applyNumberFormat="1" applyFont="1" applyFill="1" applyBorder="1" applyAlignment="1">
      <alignment horizontal="center" vertical="center"/>
    </xf>
    <xf numFmtId="49" fontId="12" fillId="4" borderId="4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</cellXfs>
  <cellStyles count="3">
    <cellStyle name="Обычный" xfId="0" builtinId="0"/>
    <cellStyle name="Обычный_Додатки по тарифам" xfId="2"/>
    <cellStyle name="Обычный_Общий расход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zoomScale="60" workbookViewId="0">
      <selection activeCell="H17" sqref="H17"/>
    </sheetView>
  </sheetViews>
  <sheetFormatPr defaultRowHeight="15"/>
  <cols>
    <col min="1" max="1" width="7" customWidth="1"/>
    <col min="2" max="2" width="43.85546875" customWidth="1"/>
    <col min="3" max="3" width="14.5703125" customWidth="1"/>
    <col min="4" max="4" width="17.85546875" customWidth="1"/>
    <col min="5" max="5" width="13.7109375" customWidth="1"/>
    <col min="6" max="6" width="17.28515625" customWidth="1"/>
    <col min="7" max="7" width="13.85546875" customWidth="1"/>
    <col min="8" max="8" width="17.85546875" customWidth="1"/>
    <col min="9" max="9" width="13.42578125" customWidth="1"/>
    <col min="10" max="10" width="17.140625" customWidth="1"/>
  </cols>
  <sheetData>
    <row r="1" spans="1:256" s="4" customFormat="1" ht="15.75">
      <c r="A1" s="1"/>
      <c r="B1" s="2"/>
      <c r="C1" s="2"/>
      <c r="D1" s="2"/>
      <c r="E1" s="2"/>
      <c r="F1" s="2"/>
      <c r="G1" s="2"/>
      <c r="H1" s="2"/>
      <c r="I1" s="3"/>
    </row>
    <row r="2" spans="1:256" s="4" customFormat="1" ht="19.5">
      <c r="A2" s="1"/>
      <c r="B2" s="2"/>
      <c r="C2" s="5"/>
      <c r="D2" s="5"/>
      <c r="E2" s="2"/>
      <c r="F2" s="2"/>
      <c r="G2" s="2"/>
      <c r="H2" s="6" t="s">
        <v>7</v>
      </c>
      <c r="I2" s="7"/>
    </row>
    <row r="3" spans="1:256" s="4" customFormat="1" ht="19.5">
      <c r="A3" s="1"/>
      <c r="B3" s="2"/>
      <c r="C3" s="8"/>
      <c r="D3" s="8"/>
      <c r="E3" s="2"/>
      <c r="F3" s="2"/>
      <c r="G3" s="2"/>
      <c r="H3" s="6" t="s">
        <v>8</v>
      </c>
      <c r="I3" s="7"/>
    </row>
    <row r="4" spans="1:256" s="4" customFormat="1" ht="19.5">
      <c r="A4" s="1"/>
      <c r="B4" s="2"/>
      <c r="C4" s="8"/>
      <c r="D4" s="8"/>
      <c r="E4" s="2"/>
      <c r="F4" s="2"/>
      <c r="G4" s="2"/>
      <c r="H4" s="6" t="s">
        <v>9</v>
      </c>
      <c r="I4" s="7"/>
    </row>
    <row r="5" spans="1:256" s="4" customFormat="1" ht="18.75">
      <c r="A5" s="1"/>
      <c r="B5" s="2"/>
      <c r="C5" s="9"/>
      <c r="D5" s="9"/>
      <c r="E5" s="2"/>
      <c r="F5" s="2"/>
      <c r="G5" s="2"/>
      <c r="H5" s="6" t="s">
        <v>85</v>
      </c>
      <c r="I5" s="10"/>
      <c r="J5" s="11"/>
    </row>
    <row r="6" spans="1:256" s="4" customFormat="1" ht="15.75">
      <c r="A6" s="1"/>
      <c r="B6" s="2"/>
      <c r="C6" s="9"/>
      <c r="D6" s="9"/>
      <c r="E6" s="2"/>
      <c r="F6" s="2"/>
      <c r="G6" s="2"/>
      <c r="H6" s="2"/>
      <c r="I6" s="11"/>
      <c r="J6" s="11"/>
    </row>
    <row r="7" spans="1:256" s="12" customFormat="1" ht="24" customHeight="1">
      <c r="A7" s="114" t="s">
        <v>17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256" s="12" customFormat="1" ht="24" customHeight="1">
      <c r="A8" s="114" t="s">
        <v>1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256" ht="16.5" thickBot="1">
      <c r="A9" s="13"/>
      <c r="B9" s="14"/>
      <c r="C9" s="14"/>
      <c r="D9" s="14"/>
      <c r="E9" s="14"/>
      <c r="F9" s="14"/>
      <c r="G9" s="14"/>
      <c r="H9" s="14"/>
      <c r="I9" s="15" t="s">
        <v>10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" customHeight="1">
      <c r="A10" s="115" t="s">
        <v>11</v>
      </c>
      <c r="B10" s="117" t="s">
        <v>0</v>
      </c>
      <c r="C10" s="119" t="s">
        <v>18</v>
      </c>
      <c r="D10" s="120"/>
      <c r="E10" s="121" t="s">
        <v>12</v>
      </c>
      <c r="F10" s="122"/>
      <c r="G10" s="122"/>
      <c r="H10" s="122"/>
      <c r="I10" s="122"/>
      <c r="J10" s="12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35.25" customHeight="1">
      <c r="A11" s="116"/>
      <c r="B11" s="118"/>
      <c r="C11" s="124" t="s">
        <v>19</v>
      </c>
      <c r="D11" s="125"/>
      <c r="E11" s="126" t="s">
        <v>20</v>
      </c>
      <c r="F11" s="127"/>
      <c r="G11" s="128" t="s">
        <v>21</v>
      </c>
      <c r="H11" s="129"/>
      <c r="I11" s="127" t="s">
        <v>22</v>
      </c>
      <c r="J11" s="13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48" customHeight="1" thickBot="1">
      <c r="A12" s="16"/>
      <c r="B12" s="17"/>
      <c r="C12" s="18" t="s">
        <v>23</v>
      </c>
      <c r="D12" s="19" t="s">
        <v>24</v>
      </c>
      <c r="E12" s="18" t="s">
        <v>25</v>
      </c>
      <c r="F12" s="20" t="s">
        <v>24</v>
      </c>
      <c r="G12" s="21" t="s">
        <v>26</v>
      </c>
      <c r="H12" s="22" t="s">
        <v>24</v>
      </c>
      <c r="I12" s="23" t="s">
        <v>23</v>
      </c>
      <c r="J12" s="19" t="s">
        <v>24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32" customFormat="1" ht="16.5" thickBot="1">
      <c r="A13" s="24">
        <v>1</v>
      </c>
      <c r="B13" s="25">
        <v>2</v>
      </c>
      <c r="C13" s="26">
        <v>7</v>
      </c>
      <c r="D13" s="27">
        <v>5</v>
      </c>
      <c r="E13" s="28">
        <v>6</v>
      </c>
      <c r="F13" s="29">
        <v>7</v>
      </c>
      <c r="G13" s="30">
        <v>8</v>
      </c>
      <c r="H13" s="29">
        <v>9</v>
      </c>
      <c r="I13" s="31">
        <v>10</v>
      </c>
      <c r="J13" s="27">
        <v>11</v>
      </c>
    </row>
    <row r="14" spans="1:256" ht="33" customHeight="1">
      <c r="A14" s="33">
        <v>1</v>
      </c>
      <c r="B14" s="34" t="s">
        <v>27</v>
      </c>
      <c r="C14" s="35">
        <f>E14+G14+I14</f>
        <v>20768.310000000001</v>
      </c>
      <c r="D14" s="36"/>
      <c r="E14" s="35">
        <v>14122.24</v>
      </c>
      <c r="F14" s="37"/>
      <c r="G14" s="38">
        <v>5607.48</v>
      </c>
      <c r="H14" s="39"/>
      <c r="I14" s="40">
        <v>1038.5899999999999</v>
      </c>
      <c r="J14" s="41"/>
      <c r="K14" s="4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6" customHeight="1" thickBot="1">
      <c r="A15" s="43">
        <v>2</v>
      </c>
      <c r="B15" s="44" t="s">
        <v>28</v>
      </c>
      <c r="C15" s="45">
        <f>SUM(E15:I15)</f>
        <v>11.684000000000001</v>
      </c>
      <c r="D15" s="46"/>
      <c r="E15" s="45">
        <v>7.9450000000000003</v>
      </c>
      <c r="F15" s="47"/>
      <c r="G15" s="48">
        <v>3.1547000000000001</v>
      </c>
      <c r="H15" s="49"/>
      <c r="I15" s="50">
        <v>0.58430000000000004</v>
      </c>
      <c r="J15" s="51"/>
      <c r="K15" s="4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9.25" customHeight="1" thickBot="1">
      <c r="A16" s="131" t="s">
        <v>2</v>
      </c>
      <c r="B16" s="132"/>
      <c r="C16" s="132"/>
      <c r="D16" s="132"/>
      <c r="E16" s="132"/>
      <c r="F16" s="132"/>
      <c r="G16" s="132"/>
      <c r="H16" s="132"/>
      <c r="I16" s="132"/>
      <c r="J16" s="13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30.75" customHeight="1">
      <c r="A17" s="52" t="s">
        <v>29</v>
      </c>
      <c r="B17" s="53" t="s">
        <v>30</v>
      </c>
      <c r="C17" s="77">
        <f>C18+C22</f>
        <v>21974.639999999999</v>
      </c>
      <c r="D17" s="82"/>
      <c r="E17" s="77">
        <f>E18+E22+0.02</f>
        <v>14942.708506504621</v>
      </c>
      <c r="F17" s="81"/>
      <c r="G17" s="80">
        <f>G18+G22</f>
        <v>5933.1630822492289</v>
      </c>
      <c r="H17" s="108"/>
      <c r="I17" s="109">
        <f>I18+I22-0.02</f>
        <v>1098.7684112461486</v>
      </c>
      <c r="J17" s="7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8.5" customHeight="1">
      <c r="A18" s="54" t="s">
        <v>3</v>
      </c>
      <c r="B18" s="55" t="s">
        <v>31</v>
      </c>
      <c r="C18" s="61">
        <f>C19+C20</f>
        <v>17428.25</v>
      </c>
      <c r="D18" s="85">
        <f>C18/$C$14*1000</f>
        <v>839.17516639533972</v>
      </c>
      <c r="E18" s="61">
        <f>E19+E20</f>
        <v>11851.189999999999</v>
      </c>
      <c r="F18" s="84">
        <f>E18/$E$14*1000</f>
        <v>839.18627639807846</v>
      </c>
      <c r="G18" s="62">
        <f>G19+G20</f>
        <v>4705.6299999999992</v>
      </c>
      <c r="H18" s="110">
        <f>G18/$G$14*1000</f>
        <v>839.17017983122537</v>
      </c>
      <c r="I18" s="63">
        <f>I20+I19</f>
        <v>871.43000000000006</v>
      </c>
      <c r="J18" s="75">
        <f>I18/$I$14*1000</f>
        <v>839.05102109590905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5.25" customHeight="1">
      <c r="A19" s="54" t="s">
        <v>32</v>
      </c>
      <c r="B19" s="55" t="s">
        <v>33</v>
      </c>
      <c r="C19" s="61">
        <f>I19+G19+E19</f>
        <v>16063.48</v>
      </c>
      <c r="D19" s="85">
        <f>C19/$C$14*1000</f>
        <v>773.46110492379967</v>
      </c>
      <c r="E19" s="61">
        <v>10923.14</v>
      </c>
      <c r="F19" s="84">
        <f t="shared" ref="F19:F28" si="0">E19/$E$14*1000</f>
        <v>773.47078083930023</v>
      </c>
      <c r="G19" s="62">
        <v>4337.1499999999996</v>
      </c>
      <c r="H19" s="110">
        <f t="shared" ref="H19:H28" si="1">G19/$G$14*1000</f>
        <v>773.45795259189504</v>
      </c>
      <c r="I19" s="63">
        <v>803.19</v>
      </c>
      <c r="J19" s="75">
        <f>I19/$I$14*1000</f>
        <v>773.3465563889506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5.25" customHeight="1">
      <c r="A20" s="54" t="s">
        <v>34</v>
      </c>
      <c r="B20" s="55" t="s">
        <v>35</v>
      </c>
      <c r="C20" s="61">
        <f>E20+G20+I20</f>
        <v>1364.77</v>
      </c>
      <c r="D20" s="85">
        <f t="shared" ref="D20:D28" si="2">C20/$C$14*1000</f>
        <v>65.714061471540049</v>
      </c>
      <c r="E20" s="61">
        <v>928.05</v>
      </c>
      <c r="F20" s="84">
        <f t="shared" si="0"/>
        <v>65.715495558778201</v>
      </c>
      <c r="G20" s="62">
        <v>368.48</v>
      </c>
      <c r="H20" s="110">
        <f t="shared" si="1"/>
        <v>65.712227239330332</v>
      </c>
      <c r="I20" s="63">
        <v>68.239999999999995</v>
      </c>
      <c r="J20" s="75">
        <f t="shared" ref="J20:J28" si="3">I20/$I$14*1000</f>
        <v>65.704464706958461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50.25" customHeight="1">
      <c r="A21" s="54" t="s">
        <v>36</v>
      </c>
      <c r="B21" s="55" t="s">
        <v>37</v>
      </c>
      <c r="C21" s="61">
        <v>0</v>
      </c>
      <c r="D21" s="85">
        <f t="shared" si="2"/>
        <v>0</v>
      </c>
      <c r="E21" s="61">
        <v>0</v>
      </c>
      <c r="F21" s="84">
        <f t="shared" si="0"/>
        <v>0</v>
      </c>
      <c r="G21" s="62">
        <v>0</v>
      </c>
      <c r="H21" s="110">
        <f t="shared" si="1"/>
        <v>0</v>
      </c>
      <c r="I21" s="63">
        <v>0</v>
      </c>
      <c r="J21" s="75">
        <f t="shared" si="3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50.25" customHeight="1">
      <c r="A22" s="54" t="s">
        <v>4</v>
      </c>
      <c r="B22" s="55" t="s">
        <v>38</v>
      </c>
      <c r="C22" s="61">
        <v>4546.3900000000003</v>
      </c>
      <c r="D22" s="85"/>
      <c r="E22" s="61">
        <f>E15/C15*C22</f>
        <v>3091.4985065046217</v>
      </c>
      <c r="F22" s="84"/>
      <c r="G22" s="62">
        <f>G15/C15*C22</f>
        <v>1227.5330822492297</v>
      </c>
      <c r="H22" s="110"/>
      <c r="I22" s="63">
        <f>I15/C15*C22</f>
        <v>227.35841124614862</v>
      </c>
      <c r="J22" s="7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39.75" customHeight="1">
      <c r="A23" s="54" t="s">
        <v>39</v>
      </c>
      <c r="B23" s="55" t="s">
        <v>40</v>
      </c>
      <c r="C23" s="61">
        <f>E23+G23+I23</f>
        <v>0</v>
      </c>
      <c r="D23" s="85">
        <f>SUM(D24:D25)</f>
        <v>0</v>
      </c>
      <c r="E23" s="61">
        <f>E24+E25</f>
        <v>0</v>
      </c>
      <c r="F23" s="84">
        <f>SUM(F24:F25)</f>
        <v>0</v>
      </c>
      <c r="G23" s="62">
        <f>G24+G25</f>
        <v>0</v>
      </c>
      <c r="H23" s="110">
        <f>SUM(H24:H25)</f>
        <v>0</v>
      </c>
      <c r="I23" s="63">
        <f>I24+I25</f>
        <v>0</v>
      </c>
      <c r="J23" s="75">
        <f>SUM(J24:J25)</f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.75">
      <c r="A24" s="54" t="s">
        <v>41</v>
      </c>
      <c r="B24" s="60" t="s">
        <v>42</v>
      </c>
      <c r="C24" s="61">
        <f>E24+G24+I24</f>
        <v>0</v>
      </c>
      <c r="D24" s="85">
        <f t="shared" si="2"/>
        <v>0</v>
      </c>
      <c r="E24" s="61"/>
      <c r="F24" s="84">
        <f t="shared" si="0"/>
        <v>0</v>
      </c>
      <c r="G24" s="62"/>
      <c r="H24" s="110">
        <f t="shared" si="1"/>
        <v>0</v>
      </c>
      <c r="I24" s="63"/>
      <c r="J24" s="75">
        <f t="shared" si="3"/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.75">
      <c r="A25" s="54" t="s">
        <v>43</v>
      </c>
      <c r="B25" s="60" t="s">
        <v>44</v>
      </c>
      <c r="C25" s="61">
        <f>E25+G25+I25</f>
        <v>0</v>
      </c>
      <c r="D25" s="85">
        <f>C25/$C$15*1000/12</f>
        <v>0</v>
      </c>
      <c r="E25" s="61"/>
      <c r="F25" s="84">
        <f>E25/$E$15*1000/12</f>
        <v>0</v>
      </c>
      <c r="G25" s="62"/>
      <c r="H25" s="110">
        <f>G25/$G$15*1000/12</f>
        <v>0</v>
      </c>
      <c r="I25" s="63"/>
      <c r="J25" s="75">
        <f>I25/$I$15*1000/12</f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64" customFormat="1" ht="49.5" customHeight="1">
      <c r="A26" s="54" t="s">
        <v>45</v>
      </c>
      <c r="B26" s="55" t="s">
        <v>46</v>
      </c>
      <c r="C26" s="61">
        <f>C27+C28</f>
        <v>839.17516639533972</v>
      </c>
      <c r="D26" s="85">
        <f>SUM(D27:D28)</f>
        <v>839.17516639533972</v>
      </c>
      <c r="E26" s="61">
        <f>E27+E28</f>
        <v>839.18627639807846</v>
      </c>
      <c r="F26" s="61">
        <f>F27+F28</f>
        <v>839.18627639807846</v>
      </c>
      <c r="G26" s="62">
        <f>G27+G28</f>
        <v>839.17017983122537</v>
      </c>
      <c r="H26" s="110">
        <f>SUM(H27:H28)</f>
        <v>839.17017983122537</v>
      </c>
      <c r="I26" s="63">
        <f>I27+I28</f>
        <v>839.05102109590905</v>
      </c>
      <c r="J26" s="75">
        <f>SUM(J27:J28)</f>
        <v>839.05102109590905</v>
      </c>
    </row>
    <row r="27" spans="1:256" ht="18.75" customHeight="1">
      <c r="A27" s="54" t="s">
        <v>47</v>
      </c>
      <c r="B27" s="55" t="s">
        <v>48</v>
      </c>
      <c r="C27" s="61">
        <f>C18/C14*1000</f>
        <v>839.17516639533972</v>
      </c>
      <c r="D27" s="85">
        <f>C18/$C$14*1000</f>
        <v>839.17516639533972</v>
      </c>
      <c r="E27" s="61">
        <f>E18/E14*1000</f>
        <v>839.18627639807846</v>
      </c>
      <c r="F27" s="84">
        <f>E18/$E$14*1000</f>
        <v>839.18627639807846</v>
      </c>
      <c r="G27" s="62">
        <f>G18/G14*1000</f>
        <v>839.17017983122537</v>
      </c>
      <c r="H27" s="110">
        <f>G18/$G$14*1000</f>
        <v>839.17017983122537</v>
      </c>
      <c r="I27" s="63">
        <f>I18/I14*1000</f>
        <v>839.05102109590905</v>
      </c>
      <c r="J27" s="75">
        <f>I18/$I$14*1000</f>
        <v>839.05102109590905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8.75" customHeight="1">
      <c r="A28" s="54" t="s">
        <v>49</v>
      </c>
      <c r="B28" s="55" t="s">
        <v>50</v>
      </c>
      <c r="C28" s="61">
        <f>C24/C14*1000</f>
        <v>0</v>
      </c>
      <c r="D28" s="85">
        <f t="shared" si="2"/>
        <v>0</v>
      </c>
      <c r="E28" s="61">
        <f>E24/E14*1000</f>
        <v>0</v>
      </c>
      <c r="F28" s="84">
        <f t="shared" si="0"/>
        <v>0</v>
      </c>
      <c r="G28" s="62">
        <f>G24/G14*1000</f>
        <v>0</v>
      </c>
      <c r="H28" s="110">
        <f t="shared" si="1"/>
        <v>0</v>
      </c>
      <c r="I28" s="63">
        <f>I24/I14*1000</f>
        <v>0</v>
      </c>
      <c r="J28" s="75">
        <f t="shared" si="3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64" customFormat="1" ht="63" customHeight="1">
      <c r="A29" s="54" t="s">
        <v>51</v>
      </c>
      <c r="B29" s="55" t="s">
        <v>52</v>
      </c>
      <c r="C29" s="61"/>
      <c r="D29" s="85"/>
      <c r="E29" s="61">
        <f>E30+E31</f>
        <v>28167.5</v>
      </c>
      <c r="F29" s="84">
        <f>SUM(F30:F31)</f>
        <v>28167.5</v>
      </c>
      <c r="G29" s="62">
        <f>G30+G31</f>
        <v>28167.37</v>
      </c>
      <c r="H29" s="110">
        <f>SUM(H30:H31)</f>
        <v>28167.37</v>
      </c>
      <c r="I29" s="63">
        <f>I30+I31</f>
        <v>28166.61</v>
      </c>
      <c r="J29" s="75">
        <f>SUM(J30:J31)</f>
        <v>28166.61</v>
      </c>
    </row>
    <row r="30" spans="1:256" ht="18.75" customHeight="1">
      <c r="A30" s="54" t="s">
        <v>53</v>
      </c>
      <c r="B30" s="55" t="s">
        <v>54</v>
      </c>
      <c r="C30" s="61"/>
      <c r="D30" s="85"/>
      <c r="E30" s="61">
        <v>28167.5</v>
      </c>
      <c r="F30" s="84">
        <v>28167.5</v>
      </c>
      <c r="G30" s="62">
        <v>28167.37</v>
      </c>
      <c r="H30" s="110">
        <v>28167.37</v>
      </c>
      <c r="I30" s="63">
        <v>28166.61</v>
      </c>
      <c r="J30" s="111">
        <v>28166.61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8.75" customHeight="1" thickBot="1">
      <c r="A31" s="54" t="s">
        <v>55</v>
      </c>
      <c r="B31" s="55" t="s">
        <v>56</v>
      </c>
      <c r="C31" s="61">
        <f>C25/C15/12*1000</f>
        <v>0</v>
      </c>
      <c r="D31" s="85">
        <f>C23/$C$15*1000/12</f>
        <v>0</v>
      </c>
      <c r="E31" s="61">
        <f>E25/E15</f>
        <v>0</v>
      </c>
      <c r="F31" s="84">
        <f>E23/$E$15*1000/12</f>
        <v>0</v>
      </c>
      <c r="G31" s="62">
        <f>G25/G15/12*1000</f>
        <v>0</v>
      </c>
      <c r="H31" s="110">
        <f>G23/$G$15*1000/12</f>
        <v>0</v>
      </c>
      <c r="I31" s="63">
        <f>I25/I15/12*1000</f>
        <v>0</v>
      </c>
      <c r="J31" s="75">
        <f>I23/$I$15*1000/12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33.75" customHeight="1" thickBot="1">
      <c r="A32" s="131" t="s">
        <v>6</v>
      </c>
      <c r="B32" s="132"/>
      <c r="C32" s="132"/>
      <c r="D32" s="132"/>
      <c r="E32" s="132"/>
      <c r="F32" s="132"/>
      <c r="G32" s="132"/>
      <c r="H32" s="132"/>
      <c r="I32" s="132"/>
      <c r="J32" s="13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50.25" customHeight="1">
      <c r="A33" s="54" t="s">
        <v>57</v>
      </c>
      <c r="B33" s="68" t="s">
        <v>58</v>
      </c>
      <c r="C33" s="61">
        <v>1603.46</v>
      </c>
      <c r="D33" s="75"/>
      <c r="E33" s="61">
        <v>1090.3599999999999</v>
      </c>
      <c r="F33" s="84"/>
      <c r="G33" s="62">
        <v>432.93</v>
      </c>
      <c r="H33" s="110"/>
      <c r="I33" s="63">
        <v>80.17</v>
      </c>
      <c r="J33" s="7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34.5" customHeight="1">
      <c r="A34" s="54" t="s">
        <v>59</v>
      </c>
      <c r="B34" s="68" t="s">
        <v>60</v>
      </c>
      <c r="C34" s="61">
        <f>G34+I34</f>
        <v>0</v>
      </c>
      <c r="D34" s="75"/>
      <c r="E34" s="61">
        <v>0</v>
      </c>
      <c r="F34" s="84"/>
      <c r="G34" s="62">
        <v>0</v>
      </c>
      <c r="H34" s="110"/>
      <c r="I34" s="63">
        <v>0</v>
      </c>
      <c r="J34" s="7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64" customFormat="1" ht="48" customHeight="1">
      <c r="A35" s="54" t="s">
        <v>61</v>
      </c>
      <c r="B35" s="68" t="s">
        <v>62</v>
      </c>
      <c r="C35" s="61">
        <f>C36+C37</f>
        <v>11436.294647951614</v>
      </c>
      <c r="D35" s="75">
        <f>SUM(D36:D37)</f>
        <v>11436.294647951616</v>
      </c>
      <c r="E35" s="61">
        <f>E36+E37</f>
        <v>11436.542899097964</v>
      </c>
      <c r="F35" s="84">
        <f>SUM(F36:F37)</f>
        <v>11436.542899097964</v>
      </c>
      <c r="G35" s="62">
        <f>G36+G37</f>
        <v>11436.111199163151</v>
      </c>
      <c r="H35" s="110">
        <f>SUM(H36:H37)</f>
        <v>11436.111199163151</v>
      </c>
      <c r="I35" s="63">
        <f>I36+I37</f>
        <v>11433.909521364596</v>
      </c>
      <c r="J35" s="75">
        <f>SUM(J36:J37)</f>
        <v>11433.909521364596</v>
      </c>
      <c r="IS35" s="69">
        <f>SUM(C35:IR35)</f>
        <v>91485.716535154643</v>
      </c>
    </row>
    <row r="36" spans="1:256" ht="18.75" customHeight="1">
      <c r="A36" s="54" t="s">
        <v>63</v>
      </c>
      <c r="B36" s="55" t="s">
        <v>54</v>
      </c>
      <c r="C36" s="61">
        <f>C33/C15/12*1000</f>
        <v>11436.294647951614</v>
      </c>
      <c r="D36" s="85">
        <f>C33/$C$15*1000/12</f>
        <v>11436.294647951616</v>
      </c>
      <c r="E36" s="61">
        <f>E33/E15/12*1000</f>
        <v>11436.542899097964</v>
      </c>
      <c r="F36" s="84">
        <f>E33/$E$15*1000/12</f>
        <v>11436.542899097964</v>
      </c>
      <c r="G36" s="61">
        <f>G33/G15/12*1000</f>
        <v>11436.111199163151</v>
      </c>
      <c r="H36" s="110">
        <f>G36</f>
        <v>11436.111199163151</v>
      </c>
      <c r="I36" s="63">
        <f>I33/I15/12*1000</f>
        <v>11433.909521364596</v>
      </c>
      <c r="J36" s="111">
        <f>I36</f>
        <v>11433.909521364596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8.75" customHeight="1" thickBot="1">
      <c r="A37" s="54" t="s">
        <v>64</v>
      </c>
      <c r="B37" s="55" t="s">
        <v>56</v>
      </c>
      <c r="C37" s="61">
        <f>C34/C15/12*1000</f>
        <v>0</v>
      </c>
      <c r="D37" s="85">
        <f>C34/$C$15*1000/12</f>
        <v>0</v>
      </c>
      <c r="E37" s="61">
        <f>E34/E15/12*1000</f>
        <v>0</v>
      </c>
      <c r="F37" s="84">
        <f>E34/$E$15*1000/12</f>
        <v>0</v>
      </c>
      <c r="G37" s="62">
        <f>G34/G15/12*1000</f>
        <v>0</v>
      </c>
      <c r="H37" s="110">
        <f>G34/$G$15*1000/12</f>
        <v>0</v>
      </c>
      <c r="I37" s="63">
        <f>I34/I15/12*1000</f>
        <v>0</v>
      </c>
      <c r="J37" s="75">
        <f>I34/$I$15*1000/12</f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1.5" customHeight="1" thickBot="1">
      <c r="A38" s="134" t="s">
        <v>5</v>
      </c>
      <c r="B38" s="135"/>
      <c r="C38" s="135"/>
      <c r="D38" s="135"/>
      <c r="E38" s="135"/>
      <c r="F38" s="135"/>
      <c r="G38" s="135"/>
      <c r="H38" s="135"/>
      <c r="I38" s="135"/>
      <c r="J38" s="13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47.25" customHeight="1">
      <c r="A39" s="71" t="s">
        <v>65</v>
      </c>
      <c r="B39" s="34" t="s">
        <v>66</v>
      </c>
      <c r="C39" s="77">
        <v>1168.94</v>
      </c>
      <c r="D39" s="78"/>
      <c r="E39" s="79">
        <v>794.99</v>
      </c>
      <c r="F39" s="81"/>
      <c r="G39" s="80">
        <v>315.54000000000002</v>
      </c>
      <c r="H39" s="108"/>
      <c r="I39" s="109">
        <v>58.41</v>
      </c>
      <c r="J39" s="7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3.75" customHeight="1">
      <c r="A40" s="54" t="s">
        <v>67</v>
      </c>
      <c r="B40" s="68" t="s">
        <v>68</v>
      </c>
      <c r="C40" s="61">
        <f>G40+I40</f>
        <v>0</v>
      </c>
      <c r="D40" s="75"/>
      <c r="E40" s="83">
        <v>0</v>
      </c>
      <c r="F40" s="84"/>
      <c r="G40" s="62">
        <v>0</v>
      </c>
      <c r="H40" s="110"/>
      <c r="I40" s="63">
        <v>0</v>
      </c>
      <c r="J40" s="7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64" customFormat="1" ht="46.5" customHeight="1">
      <c r="A41" s="54" t="s">
        <v>69</v>
      </c>
      <c r="B41" s="68" t="s">
        <v>70</v>
      </c>
      <c r="C41" s="61">
        <f>C42+C43</f>
        <v>8337.1847540796534</v>
      </c>
      <c r="D41" s="75">
        <f>SUM(D42:D43)</f>
        <v>8337.1847540796534</v>
      </c>
      <c r="E41" s="61">
        <f>E42+E43</f>
        <v>8338.4728340675465</v>
      </c>
      <c r="F41" s="84">
        <f>SUM(F42:F43)</f>
        <v>8338.4728340675483</v>
      </c>
      <c r="G41" s="62">
        <f>G42+G43</f>
        <v>8335.182426221194</v>
      </c>
      <c r="H41" s="110">
        <f>SUM(H42:H43)</f>
        <v>8335.182426221194</v>
      </c>
      <c r="I41" s="63">
        <f>I42+I43</f>
        <v>8330.4809173369831</v>
      </c>
      <c r="J41" s="75">
        <f>SUM(J42:J43)</f>
        <v>8330.4809173369831</v>
      </c>
    </row>
    <row r="42" spans="1:256" ht="22.5" customHeight="1">
      <c r="A42" s="54" t="s">
        <v>71</v>
      </c>
      <c r="B42" s="55" t="s">
        <v>54</v>
      </c>
      <c r="C42" s="61">
        <f>C39/C15/12*1000</f>
        <v>8337.1847540796534</v>
      </c>
      <c r="D42" s="85">
        <f>C39/$C$15*1000/12</f>
        <v>8337.1847540796534</v>
      </c>
      <c r="E42" s="61">
        <f>E39/E15/12*1000</f>
        <v>8338.4728340675465</v>
      </c>
      <c r="F42" s="84">
        <f>E39/$E$15*1000/12</f>
        <v>8338.4728340675483</v>
      </c>
      <c r="G42" s="62">
        <f>G39/G15/12*1000</f>
        <v>8335.182426221194</v>
      </c>
      <c r="H42" s="110">
        <f>G39/$G$15*1000/12</f>
        <v>8335.182426221194</v>
      </c>
      <c r="I42" s="62">
        <f>I39/I15/12*1000</f>
        <v>8330.4809173369831</v>
      </c>
      <c r="J42" s="111">
        <f>I39/$I$15*1000/12</f>
        <v>8330.4809173369831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22.5" customHeight="1" thickBot="1">
      <c r="A43" s="54" t="s">
        <v>72</v>
      </c>
      <c r="B43" s="55" t="s">
        <v>56</v>
      </c>
      <c r="C43" s="61">
        <f>C40/C15/12*1000</f>
        <v>0</v>
      </c>
      <c r="D43" s="85">
        <f>C40/$C$15*1000/12</f>
        <v>0</v>
      </c>
      <c r="E43" s="61">
        <f>E40/E15/12*1000</f>
        <v>0</v>
      </c>
      <c r="F43" s="84">
        <f>E40/$E$15*1000/12</f>
        <v>0</v>
      </c>
      <c r="G43" s="62">
        <f>G40/G15/12*1000</f>
        <v>0</v>
      </c>
      <c r="H43" s="110">
        <f>G40/$G$15*1000/12</f>
        <v>0</v>
      </c>
      <c r="I43" s="63">
        <f>I40/I15/12*1000</f>
        <v>0</v>
      </c>
      <c r="J43" s="75">
        <f>I40/$I$15*1000/12</f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30" customHeight="1" thickBot="1">
      <c r="A44" s="137" t="s">
        <v>13</v>
      </c>
      <c r="B44" s="138"/>
      <c r="C44" s="138"/>
      <c r="D44" s="138"/>
      <c r="E44" s="138"/>
      <c r="F44" s="138"/>
      <c r="G44" s="138"/>
      <c r="H44" s="138"/>
      <c r="I44" s="138"/>
      <c r="J44" s="13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64" customFormat="1" ht="38.25" customHeight="1">
      <c r="A45" s="71" t="s">
        <v>73</v>
      </c>
      <c r="B45" s="76" t="s">
        <v>74</v>
      </c>
      <c r="C45" s="77">
        <f>C26</f>
        <v>839.17516639533972</v>
      </c>
      <c r="D45" s="78">
        <f>SUM(D46:D47)</f>
        <v>839.17516639533972</v>
      </c>
      <c r="E45" s="79">
        <f>E26</f>
        <v>839.18627639807846</v>
      </c>
      <c r="F45" s="78">
        <f>SUM(F46:F47)</f>
        <v>839.18627639807846</v>
      </c>
      <c r="G45" s="80">
        <f>G26</f>
        <v>839.17017983122537</v>
      </c>
      <c r="H45" s="81">
        <f>SUM(H46:H47)</f>
        <v>839.17017983122537</v>
      </c>
      <c r="I45" s="80">
        <f>I26</f>
        <v>839.05102109590905</v>
      </c>
      <c r="J45" s="82">
        <f>SUM(J46:J47)</f>
        <v>839.05102109590905</v>
      </c>
    </row>
    <row r="46" spans="1:256" ht="18.75" customHeight="1">
      <c r="A46" s="54" t="s">
        <v>75</v>
      </c>
      <c r="B46" s="55" t="s">
        <v>76</v>
      </c>
      <c r="C46" s="61">
        <f>C27</f>
        <v>839.17516639533972</v>
      </c>
      <c r="D46" s="75">
        <f>D27</f>
        <v>839.17516639533972</v>
      </c>
      <c r="E46" s="83">
        <f>E27</f>
        <v>839.18627639807846</v>
      </c>
      <c r="F46" s="75">
        <f>F27</f>
        <v>839.18627639807846</v>
      </c>
      <c r="G46" s="62">
        <f>G27</f>
        <v>839.17017983122537</v>
      </c>
      <c r="H46" s="84">
        <f>H27</f>
        <v>839.17017983122537</v>
      </c>
      <c r="I46" s="62">
        <f>I27</f>
        <v>839.05102109590905</v>
      </c>
      <c r="J46" s="85">
        <f>J27</f>
        <v>839.05102109590905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8.75" customHeight="1">
      <c r="A47" s="54" t="s">
        <v>77</v>
      </c>
      <c r="B47" s="55" t="s">
        <v>78</v>
      </c>
      <c r="C47" s="59">
        <f>C28</f>
        <v>0</v>
      </c>
      <c r="D47" s="72">
        <f>D28</f>
        <v>0</v>
      </c>
      <c r="E47" s="73">
        <f>E28</f>
        <v>0</v>
      </c>
      <c r="F47" s="72">
        <f>F28</f>
        <v>0</v>
      </c>
      <c r="G47" s="70">
        <f>G28</f>
        <v>0</v>
      </c>
      <c r="H47" s="74">
        <f>H28</f>
        <v>0</v>
      </c>
      <c r="I47" s="70">
        <f>I28</f>
        <v>0</v>
      </c>
      <c r="J47" s="86">
        <f>J28</f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64" customFormat="1" ht="64.900000000000006" customHeight="1">
      <c r="A48" s="54" t="s">
        <v>79</v>
      </c>
      <c r="B48" s="55" t="s">
        <v>80</v>
      </c>
      <c r="C48" s="65"/>
      <c r="D48" s="58"/>
      <c r="E48" s="87">
        <f>E49+E50</f>
        <v>47942.515733165506</v>
      </c>
      <c r="F48" s="56">
        <f>SUM(F49:F50)</f>
        <v>47942.515733165514</v>
      </c>
      <c r="G48" s="66">
        <f>G49+G50</f>
        <v>47938.663625384346</v>
      </c>
      <c r="H48" s="57">
        <f>SUM(H49:H50)</f>
        <v>47938.663625384346</v>
      </c>
      <c r="I48" s="67">
        <f>I49+I50</f>
        <v>47931.00043870158</v>
      </c>
      <c r="J48" s="58">
        <f>SUM(J49:J50)</f>
        <v>47931.00043870158</v>
      </c>
    </row>
    <row r="49" spans="1:256" ht="18" customHeight="1">
      <c r="A49" s="54" t="s">
        <v>81</v>
      </c>
      <c r="B49" s="55" t="s">
        <v>76</v>
      </c>
      <c r="C49" s="65"/>
      <c r="D49" s="58"/>
      <c r="E49" s="87">
        <f>E30+E36+E42</f>
        <v>47942.515733165506</v>
      </c>
      <c r="F49" s="56">
        <f>F42+F36+F30</f>
        <v>47942.515733165514</v>
      </c>
      <c r="G49" s="66">
        <f>G30+G36+G42</f>
        <v>47938.663625384346</v>
      </c>
      <c r="H49" s="57">
        <f>H42+H36+H30</f>
        <v>47938.663625384346</v>
      </c>
      <c r="I49" s="67">
        <f>I30+I36+I42</f>
        <v>47931.00043870158</v>
      </c>
      <c r="J49" s="58">
        <f>J42+J36+J30</f>
        <v>47931.00043870158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8" customHeight="1" thickBot="1">
      <c r="A50" s="88" t="s">
        <v>82</v>
      </c>
      <c r="B50" s="89" t="s">
        <v>78</v>
      </c>
      <c r="C50" s="90">
        <f>C31+C37+C43</f>
        <v>0</v>
      </c>
      <c r="D50" s="91">
        <f>D43+D37+D31</f>
        <v>0</v>
      </c>
      <c r="E50" s="92">
        <f>E31+E37+E43</f>
        <v>0</v>
      </c>
      <c r="F50" s="93">
        <f>F43+F37+F31</f>
        <v>0</v>
      </c>
      <c r="G50" s="94">
        <f>G31+G37+G43</f>
        <v>0</v>
      </c>
      <c r="H50" s="95">
        <f>H43+H37+H31</f>
        <v>0</v>
      </c>
      <c r="I50" s="96">
        <f>I31+I37+I43</f>
        <v>0</v>
      </c>
      <c r="J50" s="91">
        <f>J43+J37+J31</f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5.75">
      <c r="A51" s="97"/>
      <c r="B51" s="64"/>
      <c r="C51" s="64"/>
      <c r="D51" s="64"/>
      <c r="E51" s="64"/>
      <c r="F51" s="64"/>
      <c r="G51" s="64"/>
      <c r="H51" s="64"/>
      <c r="I51" s="64"/>
      <c r="J51" s="6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48.75" customHeight="1">
      <c r="A52" s="97"/>
      <c r="B52" s="140" t="s">
        <v>83</v>
      </c>
      <c r="C52" s="140"/>
      <c r="D52" s="140"/>
      <c r="E52" s="140"/>
      <c r="F52" s="64"/>
      <c r="G52" s="64"/>
      <c r="H52" s="64" t="s">
        <v>84</v>
      </c>
      <c r="I52" s="64"/>
      <c r="J52" s="6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01" customFormat="1" ht="18.75">
      <c r="A53" s="98"/>
      <c r="B53" s="112"/>
      <c r="C53" s="113"/>
      <c r="D53" s="113"/>
      <c r="E53" s="99"/>
      <c r="F53" s="99"/>
      <c r="G53" s="99"/>
      <c r="H53" s="99"/>
      <c r="I53" s="99"/>
      <c r="J53" s="99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15.75">
      <c r="A54" s="97"/>
      <c r="B54" s="102"/>
      <c r="C54" s="103"/>
      <c r="D54" s="103"/>
      <c r="E54" s="103"/>
      <c r="F54" s="103"/>
      <c r="G54" s="103"/>
      <c r="H54" s="103"/>
      <c r="I54" s="103"/>
      <c r="J54" s="10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.75">
      <c r="A55" s="97"/>
      <c r="B55" s="104"/>
      <c r="C55" s="105"/>
      <c r="D55" s="105"/>
      <c r="E55" s="106"/>
      <c r="F55" s="106"/>
      <c r="G55" s="106"/>
      <c r="H55" s="32"/>
      <c r="I55" s="106"/>
      <c r="J55" s="106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.75">
      <c r="A56" s="97"/>
      <c r="B56" s="64"/>
      <c r="C56" s="64"/>
      <c r="D56" s="64"/>
      <c r="E56" s="64"/>
      <c r="F56" s="64"/>
      <c r="G56" s="64"/>
      <c r="H56" s="64"/>
      <c r="I56" s="64"/>
      <c r="J56" s="6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.75">
      <c r="A57" s="13"/>
      <c r="B57" s="14"/>
      <c r="C57" s="107"/>
      <c r="D57" s="14"/>
      <c r="E57" s="107"/>
      <c r="F57" s="14"/>
      <c r="G57" s="107"/>
      <c r="H57" s="14"/>
      <c r="I57" s="10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5.75" hidden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5.75" hidden="1">
      <c r="A59" s="13"/>
      <c r="B59" s="14"/>
      <c r="C59" s="107"/>
      <c r="D59" s="14"/>
      <c r="E59" s="107"/>
      <c r="F59" s="14"/>
      <c r="G59" s="107"/>
      <c r="H59" s="14"/>
      <c r="I59" s="10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5.75" hidden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.75" hidden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5.75" hidden="1">
      <c r="A62" s="13"/>
      <c r="B62" s="14"/>
      <c r="C62" s="107"/>
      <c r="D62" s="14"/>
      <c r="E62" s="107"/>
      <c r="F62" s="14"/>
      <c r="G62" s="107"/>
      <c r="H62" s="14"/>
      <c r="I62" s="10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5.75" hidden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5.75" hidden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.75" hidden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5.75" hidden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5.75" hidden="1">
      <c r="B67" s="14" t="s">
        <v>14</v>
      </c>
      <c r="C67" s="14"/>
      <c r="D67" s="14"/>
      <c r="E67" s="64"/>
      <c r="F67" s="64"/>
      <c r="G67" s="64"/>
      <c r="H67" s="64"/>
      <c r="I67" s="10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5.75" hidden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.75" hidden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5.75" hidden="1">
      <c r="B70" s="14" t="s">
        <v>15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.75" hidden="1">
      <c r="B71" s="14"/>
      <c r="C71" s="14"/>
      <c r="D71" s="14"/>
      <c r="E71" s="64"/>
      <c r="F71" s="64"/>
      <c r="G71" s="64"/>
      <c r="H71" s="64"/>
      <c r="I71" s="6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.75" hidden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.75" hidden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.75" hidden="1">
      <c r="B74" s="14" t="s">
        <v>16</v>
      </c>
      <c r="C74" s="14"/>
      <c r="D74" s="14"/>
      <c r="E74" s="64"/>
      <c r="F74" s="64"/>
      <c r="G74" s="64"/>
      <c r="H74" s="64"/>
      <c r="I74" s="6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.75" hidden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.75" hidden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.75" hidden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.75" hidden="1">
      <c r="B78" s="14"/>
      <c r="C78" s="14"/>
      <c r="D78" s="14"/>
      <c r="E78" s="14"/>
      <c r="F78" s="14"/>
      <c r="G78" s="4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.75" hidden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5.75" hidden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2:256" ht="15.75" hidden="1">
      <c r="B81" s="14"/>
      <c r="C81" s="64"/>
      <c r="D81" s="14"/>
      <c r="E81" s="69"/>
      <c r="F81" s="64"/>
      <c r="G81" s="6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2:256" ht="15.75" hidden="1">
      <c r="B82" s="14"/>
      <c r="C82" s="14"/>
      <c r="D82" s="14"/>
      <c r="E82" s="64"/>
      <c r="F82" s="64"/>
      <c r="G82" s="6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2:256" ht="15.75" hidden="1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2:256" ht="15.75" hidden="1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2:256" ht="15.75" hidden="1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2:256" ht="15.75" hidden="1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2:256" ht="15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2:256" ht="15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</sheetData>
  <mergeCells count="16">
    <mergeCell ref="B53:D53"/>
    <mergeCell ref="A7:J7"/>
    <mergeCell ref="A8:J8"/>
    <mergeCell ref="A10:A11"/>
    <mergeCell ref="B10:B11"/>
    <mergeCell ref="C10:D10"/>
    <mergeCell ref="E10:J10"/>
    <mergeCell ref="C11:D11"/>
    <mergeCell ref="E11:F11"/>
    <mergeCell ref="G11:H11"/>
    <mergeCell ref="I11:J11"/>
    <mergeCell ref="A16:J16"/>
    <mergeCell ref="A32:J32"/>
    <mergeCell ref="A38:J38"/>
    <mergeCell ref="A44:J44"/>
    <mergeCell ref="B52:E5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2019-10-29T07:51:29Z</dcterms:modified>
</cp:coreProperties>
</file>