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activeTab="5"/>
  </bookViews>
  <sheets>
    <sheet name="структура вся ЗП" sheetId="1" r:id="rId1"/>
    <sheet name="структура - ЗП на внески" sheetId="11" r:id="rId2"/>
    <sheet name="газ" sheetId="2" r:id="rId3"/>
    <sheet name="1 Гкал" sheetId="6" r:id="rId4"/>
    <sheet name="постач нове" sheetId="7" r:id="rId5"/>
    <sheet name="структура рішення" sheetId="8" r:id="rId6"/>
    <sheet name="населен" sheetId="9" r:id="rId7"/>
    <sheet name="бюдж" sheetId="10" r:id="rId8"/>
    <sheet name="Лист1" sheetId="14" r:id="rId9"/>
    <sheet name="інші" sheetId="12" r:id="rId10"/>
    <sheet name="Лист4" sheetId="13" r:id="rId11"/>
  </sheets>
  <externalReferences>
    <externalReference r:id="rId12"/>
  </externalReferences>
  <definedNames>
    <definedName name="_xlnm.Print_Area" localSheetId="6">населен!$A$1:$F$27</definedName>
    <definedName name="_xlnm.Print_Area" localSheetId="4">'постач нове'!$A$1:$G$34</definedName>
    <definedName name="_xlnm.Print_Area" localSheetId="1">'структура - ЗП на внески'!$A$1:$O$101</definedName>
    <definedName name="_xlnm.Print_Area" localSheetId="0">'структура вся ЗП'!$A$1:$O$101</definedName>
    <definedName name="_xlnm.Print_Area" localSheetId="5">'структура рішення'!$A$1:$K$53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1"/>
  <c r="L15"/>
  <c r="I15"/>
  <c r="F18" i="8" l="1"/>
  <c r="F17"/>
  <c r="F29"/>
  <c r="D20" l="1"/>
  <c r="D19"/>
  <c r="D16" i="6"/>
  <c r="J26" i="8" l="1"/>
  <c r="J50" l="1"/>
  <c r="H50"/>
  <c r="F50"/>
  <c r="J49"/>
  <c r="H49"/>
  <c r="J47"/>
  <c r="H47"/>
  <c r="F47"/>
  <c r="J46"/>
  <c r="H46"/>
  <c r="F46"/>
  <c r="IT35"/>
  <c r="K31"/>
  <c r="K50" s="1"/>
  <c r="J31"/>
  <c r="I31"/>
  <c r="I50" s="1"/>
  <c r="H31"/>
  <c r="G31"/>
  <c r="G50" s="1"/>
  <c r="F31"/>
  <c r="E31"/>
  <c r="K30"/>
  <c r="I30"/>
  <c r="K29"/>
  <c r="J29"/>
  <c r="I29"/>
  <c r="H29"/>
  <c r="K28"/>
  <c r="K47" s="1"/>
  <c r="J28"/>
  <c r="I28"/>
  <c r="I47" s="1"/>
  <c r="H28"/>
  <c r="G28"/>
  <c r="G47" s="1"/>
  <c r="F28"/>
  <c r="K27"/>
  <c r="K46" s="1"/>
  <c r="K45" s="1"/>
  <c r="I27"/>
  <c r="I46" s="1"/>
  <c r="G27"/>
  <c r="G46" s="1"/>
  <c r="G45" s="1"/>
  <c r="J45"/>
  <c r="H26"/>
  <c r="H45" s="1"/>
  <c r="F26"/>
  <c r="F45" s="1"/>
  <c r="K25"/>
  <c r="I25"/>
  <c r="G25"/>
  <c r="D25"/>
  <c r="D31" s="1"/>
  <c r="K24"/>
  <c r="I24"/>
  <c r="G24"/>
  <c r="D24"/>
  <c r="D28" s="1"/>
  <c r="E28" s="1"/>
  <c r="E26" s="1"/>
  <c r="K23"/>
  <c r="J23"/>
  <c r="I23"/>
  <c r="H23"/>
  <c r="G23"/>
  <c r="F23"/>
  <c r="D23"/>
  <c r="K21"/>
  <c r="I21"/>
  <c r="G21"/>
  <c r="K20"/>
  <c r="I20"/>
  <c r="G20"/>
  <c r="K19"/>
  <c r="I19"/>
  <c r="G19"/>
  <c r="E19"/>
  <c r="J18"/>
  <c r="K18" s="1"/>
  <c r="H18"/>
  <c r="I18" s="1"/>
  <c r="G18"/>
  <c r="D18"/>
  <c r="E18" s="1"/>
  <c r="D15"/>
  <c r="H17" s="1"/>
  <c r="D14"/>
  <c r="E24" s="1"/>
  <c r="J48" l="1"/>
  <c r="H48"/>
  <c r="K49"/>
  <c r="K48" s="1"/>
  <c r="I49"/>
  <c r="I48" s="1"/>
  <c r="G30"/>
  <c r="G49" s="1"/>
  <c r="I45"/>
  <c r="E20"/>
  <c r="E21"/>
  <c r="J17"/>
  <c r="D17" s="1"/>
  <c r="E25"/>
  <c r="E23" s="1"/>
  <c r="G26"/>
  <c r="I26"/>
  <c r="K26"/>
  <c r="G48" l="1"/>
  <c r="G29"/>
  <c r="F49" l="1"/>
  <c r="F48"/>
  <c r="F20" i="9" l="1"/>
  <c r="E18"/>
  <c r="D15"/>
  <c r="D13"/>
  <c r="D12"/>
  <c r="F9"/>
  <c r="F15" i="7" l="1"/>
  <c r="G15"/>
  <c r="E15"/>
  <c r="D15" s="1"/>
  <c r="D30"/>
  <c r="D29"/>
  <c r="D27"/>
  <c r="D26"/>
  <c r="D25"/>
  <c r="D23"/>
  <c r="D22"/>
  <c r="D21"/>
  <c r="D20"/>
  <c r="D18"/>
  <c r="D17"/>
  <c r="D16"/>
  <c r="D14"/>
  <c r="D13"/>
  <c r="D12"/>
  <c r="D11"/>
  <c r="D10"/>
  <c r="D9"/>
  <c r="G8"/>
  <c r="F8"/>
  <c r="F7" s="1"/>
  <c r="F19" s="1"/>
  <c r="F24" s="1"/>
  <c r="F28" s="1"/>
  <c r="E8"/>
  <c r="G7"/>
  <c r="G19" s="1"/>
  <c r="G24" s="1"/>
  <c r="G28" s="1"/>
  <c r="E7"/>
  <c r="E19" s="1"/>
  <c r="H98" i="1"/>
  <c r="D8" i="7" l="1"/>
  <c r="D7"/>
  <c r="E24"/>
  <c r="D24" s="1"/>
  <c r="D19"/>
  <c r="F31"/>
  <c r="F6"/>
  <c r="E28"/>
  <c r="G6"/>
  <c r="G31"/>
  <c r="D33" i="6"/>
  <c r="D32"/>
  <c r="D30"/>
  <c r="D29"/>
  <c r="D28"/>
  <c r="G26"/>
  <c r="F26"/>
  <c r="E26"/>
  <c r="G25"/>
  <c r="F25"/>
  <c r="E25"/>
  <c r="D24"/>
  <c r="D23"/>
  <c r="D21"/>
  <c r="D20"/>
  <c r="D19"/>
  <c r="D18"/>
  <c r="G17"/>
  <c r="G7" s="1"/>
  <c r="G22" s="1"/>
  <c r="F17"/>
  <c r="E17"/>
  <c r="D14"/>
  <c r="D13"/>
  <c r="D12"/>
  <c r="D11"/>
  <c r="D10"/>
  <c r="G8"/>
  <c r="F8"/>
  <c r="F7" s="1"/>
  <c r="F22" s="1"/>
  <c r="E8"/>
  <c r="D17" l="1"/>
  <c r="D28" i="7"/>
  <c r="D31" s="1"/>
  <c r="E6"/>
  <c r="D6" s="1"/>
  <c r="E31"/>
  <c r="D25" i="6"/>
  <c r="G27"/>
  <c r="G6" s="1"/>
  <c r="G31" s="1"/>
  <c r="G34" s="1"/>
  <c r="G35" s="1"/>
  <c r="F27"/>
  <c r="F6" s="1"/>
  <c r="F31" s="1"/>
  <c r="F34" s="1"/>
  <c r="F35" s="1"/>
  <c r="D26"/>
  <c r="D8"/>
  <c r="E7"/>
  <c r="D7" s="1"/>
  <c r="D22" s="1"/>
  <c r="E22" l="1"/>
  <c r="E27" s="1"/>
  <c r="D27" s="1"/>
  <c r="E6" l="1"/>
  <c r="E31" s="1"/>
  <c r="D6" l="1"/>
  <c r="E34"/>
  <c r="E35" s="1"/>
  <c r="D31"/>
  <c r="D34" s="1"/>
  <c r="D35" s="1"/>
  <c r="J68" i="1" l="1"/>
  <c r="N69" i="11"/>
  <c r="J68"/>
  <c r="G68"/>
  <c r="D86" l="1"/>
  <c r="D85"/>
  <c r="E83"/>
  <c r="E82"/>
  <c r="D82" s="1"/>
  <c r="D81" s="1"/>
  <c r="O81"/>
  <c r="N81"/>
  <c r="M81"/>
  <c r="L81"/>
  <c r="K81"/>
  <c r="J81"/>
  <c r="I81"/>
  <c r="H81"/>
  <c r="G81"/>
  <c r="F81"/>
  <c r="E81"/>
  <c r="M78"/>
  <c r="J78"/>
  <c r="G78"/>
  <c r="F78"/>
  <c r="E78"/>
  <c r="D78" s="1"/>
  <c r="M77"/>
  <c r="J77"/>
  <c r="G77"/>
  <c r="F77"/>
  <c r="E77"/>
  <c r="D77" s="1"/>
  <c r="M76"/>
  <c r="J76"/>
  <c r="G76"/>
  <c r="F76"/>
  <c r="E76"/>
  <c r="D76" s="1"/>
  <c r="M75"/>
  <c r="J75"/>
  <c r="G75"/>
  <c r="F75"/>
  <c r="E75"/>
  <c r="D75" s="1"/>
  <c r="M74"/>
  <c r="J74"/>
  <c r="G74"/>
  <c r="F74"/>
  <c r="E74"/>
  <c r="D74" s="1"/>
  <c r="M73"/>
  <c r="J73"/>
  <c r="G73"/>
  <c r="F73"/>
  <c r="E73"/>
  <c r="D73" s="1"/>
  <c r="M72"/>
  <c r="J72"/>
  <c r="G72"/>
  <c r="F72"/>
  <c r="E72"/>
  <c r="D72" s="1"/>
  <c r="M71"/>
  <c r="J71"/>
  <c r="G71"/>
  <c r="F71"/>
  <c r="E71"/>
  <c r="D71" s="1"/>
  <c r="M70"/>
  <c r="J70"/>
  <c r="G70"/>
  <c r="F70"/>
  <c r="E70"/>
  <c r="D70" s="1"/>
  <c r="M69"/>
  <c r="K69"/>
  <c r="J69" s="1"/>
  <c r="H69"/>
  <c r="H66" s="1"/>
  <c r="F69"/>
  <c r="M68"/>
  <c r="F68"/>
  <c r="E68"/>
  <c r="D68" s="1"/>
  <c r="M67"/>
  <c r="J67"/>
  <c r="G67"/>
  <c r="F67"/>
  <c r="E67"/>
  <c r="D67" s="1"/>
  <c r="N66"/>
  <c r="M66" s="1"/>
  <c r="F66"/>
  <c r="M65"/>
  <c r="J65"/>
  <c r="G65"/>
  <c r="E65"/>
  <c r="D65" s="1"/>
  <c r="M64"/>
  <c r="J64"/>
  <c r="G64"/>
  <c r="E64"/>
  <c r="D64"/>
  <c r="M63"/>
  <c r="J63"/>
  <c r="G63"/>
  <c r="E63"/>
  <c r="D63" s="1"/>
  <c r="M62"/>
  <c r="J62"/>
  <c r="G62"/>
  <c r="E62"/>
  <c r="D62"/>
  <c r="M61"/>
  <c r="J61"/>
  <c r="G61"/>
  <c r="E61"/>
  <c r="D61" s="1"/>
  <c r="M60"/>
  <c r="J60"/>
  <c r="G60"/>
  <c r="E60"/>
  <c r="D60"/>
  <c r="M59"/>
  <c r="J59"/>
  <c r="G59"/>
  <c r="E59"/>
  <c r="D59" s="1"/>
  <c r="M58"/>
  <c r="J58"/>
  <c r="G58"/>
  <c r="E58"/>
  <c r="D58"/>
  <c r="M57"/>
  <c r="J57"/>
  <c r="G57"/>
  <c r="E57"/>
  <c r="D57" s="1"/>
  <c r="M56"/>
  <c r="J56"/>
  <c r="G56"/>
  <c r="E56"/>
  <c r="D56"/>
  <c r="M55"/>
  <c r="J55"/>
  <c r="G55"/>
  <c r="E55"/>
  <c r="D55" s="1"/>
  <c r="M54"/>
  <c r="J54"/>
  <c r="G54"/>
  <c r="E54"/>
  <c r="D54"/>
  <c r="M53"/>
  <c r="J53"/>
  <c r="G53"/>
  <c r="E53"/>
  <c r="D53" s="1"/>
  <c r="M52"/>
  <c r="J52"/>
  <c r="G52"/>
  <c r="E52"/>
  <c r="D52"/>
  <c r="M51"/>
  <c r="J51"/>
  <c r="G51"/>
  <c r="E51"/>
  <c r="D51" s="1"/>
  <c r="M50"/>
  <c r="J50"/>
  <c r="G50"/>
  <c r="E50"/>
  <c r="D50"/>
  <c r="M49"/>
  <c r="J49"/>
  <c r="G49"/>
  <c r="E49"/>
  <c r="D49" s="1"/>
  <c r="M48"/>
  <c r="J48"/>
  <c r="G48"/>
  <c r="E48"/>
  <c r="D48"/>
  <c r="M47"/>
  <c r="J47"/>
  <c r="G47"/>
  <c r="E47"/>
  <c r="D47" s="1"/>
  <c r="M46"/>
  <c r="J46"/>
  <c r="G46"/>
  <c r="E46"/>
  <c r="D46"/>
  <c r="M45"/>
  <c r="J45"/>
  <c r="G45"/>
  <c r="E45"/>
  <c r="D45" s="1"/>
  <c r="N44"/>
  <c r="M44" s="1"/>
  <c r="K44"/>
  <c r="J44" s="1"/>
  <c r="H44"/>
  <c r="G44" s="1"/>
  <c r="M43"/>
  <c r="J43"/>
  <c r="G43"/>
  <c r="E43"/>
  <c r="D43" s="1"/>
  <c r="M42"/>
  <c r="J42"/>
  <c r="G42"/>
  <c r="E42"/>
  <c r="D42" s="1"/>
  <c r="F41"/>
  <c r="M39"/>
  <c r="J39"/>
  <c r="G39"/>
  <c r="F39"/>
  <c r="E39"/>
  <c r="D39"/>
  <c r="M38"/>
  <c r="J38"/>
  <c r="G38"/>
  <c r="F38"/>
  <c r="E38"/>
  <c r="D38"/>
  <c r="M37"/>
  <c r="J37"/>
  <c r="G37"/>
  <c r="F37"/>
  <c r="E37"/>
  <c r="D37"/>
  <c r="M36"/>
  <c r="J36"/>
  <c r="G36"/>
  <c r="F36"/>
  <c r="E36"/>
  <c r="D36"/>
  <c r="M35"/>
  <c r="J35"/>
  <c r="G35"/>
  <c r="F35"/>
  <c r="E35"/>
  <c r="D35"/>
  <c r="M33"/>
  <c r="J33"/>
  <c r="G33"/>
  <c r="F33"/>
  <c r="E33"/>
  <c r="D33" s="1"/>
  <c r="M32"/>
  <c r="J32"/>
  <c r="G32"/>
  <c r="F32"/>
  <c r="E32"/>
  <c r="D32"/>
  <c r="M31"/>
  <c r="J31"/>
  <c r="G31"/>
  <c r="F31"/>
  <c r="E31"/>
  <c r="D31"/>
  <c r="M30"/>
  <c r="J30"/>
  <c r="G30"/>
  <c r="F30"/>
  <c r="E30"/>
  <c r="D30"/>
  <c r="M29"/>
  <c r="J29"/>
  <c r="G29"/>
  <c r="F29"/>
  <c r="E29"/>
  <c r="D29"/>
  <c r="N28"/>
  <c r="M28" s="1"/>
  <c r="K28"/>
  <c r="H28"/>
  <c r="F28"/>
  <c r="M27"/>
  <c r="J27"/>
  <c r="G27"/>
  <c r="F27"/>
  <c r="E27"/>
  <c r="D27" s="1"/>
  <c r="M26"/>
  <c r="J26"/>
  <c r="G26"/>
  <c r="F26"/>
  <c r="E26"/>
  <c r="D26"/>
  <c r="M25"/>
  <c r="J25"/>
  <c r="G25"/>
  <c r="F25"/>
  <c r="E25"/>
  <c r="D25"/>
  <c r="N24"/>
  <c r="M24" s="1"/>
  <c r="K24"/>
  <c r="J24" s="1"/>
  <c r="F24"/>
  <c r="M23"/>
  <c r="J23"/>
  <c r="G23"/>
  <c r="F23"/>
  <c r="E23"/>
  <c r="D23" s="1"/>
  <c r="N22"/>
  <c r="K22"/>
  <c r="H22"/>
  <c r="F22"/>
  <c r="I20"/>
  <c r="F20" s="1"/>
  <c r="H20"/>
  <c r="G20" s="1"/>
  <c r="M19"/>
  <c r="J19"/>
  <c r="G19"/>
  <c r="F19"/>
  <c r="E19"/>
  <c r="D19" s="1"/>
  <c r="M18"/>
  <c r="J18"/>
  <c r="G18"/>
  <c r="F18"/>
  <c r="E18"/>
  <c r="D18" s="1"/>
  <c r="M17"/>
  <c r="J17"/>
  <c r="G17"/>
  <c r="F17"/>
  <c r="E17"/>
  <c r="D17" s="1"/>
  <c r="M16"/>
  <c r="J16"/>
  <c r="G16"/>
  <c r="F16"/>
  <c r="E16"/>
  <c r="D16" s="1"/>
  <c r="M15"/>
  <c r="J15"/>
  <c r="G15"/>
  <c r="F15"/>
  <c r="E15"/>
  <c r="M13"/>
  <c r="J13"/>
  <c r="G13"/>
  <c r="D13" s="1"/>
  <c r="F13"/>
  <c r="E13"/>
  <c r="O12"/>
  <c r="O10" s="1"/>
  <c r="O9" s="1"/>
  <c r="O40" s="1"/>
  <c r="O80" s="1"/>
  <c r="N12"/>
  <c r="M12"/>
  <c r="L12"/>
  <c r="K12"/>
  <c r="J12" s="1"/>
  <c r="I12"/>
  <c r="F12" s="1"/>
  <c r="H12"/>
  <c r="G12"/>
  <c r="E12"/>
  <c r="D11"/>
  <c r="N10"/>
  <c r="M10" s="1"/>
  <c r="L10"/>
  <c r="H10"/>
  <c r="H9" s="1"/>
  <c r="L9"/>
  <c r="L40" s="1"/>
  <c r="L80" s="1"/>
  <c r="J10" l="1"/>
  <c r="G10"/>
  <c r="D15"/>
  <c r="H41"/>
  <c r="K66"/>
  <c r="J66" s="1"/>
  <c r="N41"/>
  <c r="M41" s="1"/>
  <c r="E44"/>
  <c r="D44" s="1"/>
  <c r="L84"/>
  <c r="L92" s="1"/>
  <c r="L97" s="1"/>
  <c r="L8"/>
  <c r="D12"/>
  <c r="O84"/>
  <c r="O92" s="1"/>
  <c r="O97" s="1"/>
  <c r="O8"/>
  <c r="J22"/>
  <c r="K20"/>
  <c r="G28"/>
  <c r="E28"/>
  <c r="D28" s="1"/>
  <c r="H24"/>
  <c r="G41"/>
  <c r="G66"/>
  <c r="G69"/>
  <c r="E69"/>
  <c r="D69" s="1"/>
  <c r="I10"/>
  <c r="K10"/>
  <c r="K9" s="1"/>
  <c r="J9" s="1"/>
  <c r="G22"/>
  <c r="E22"/>
  <c r="D22" s="1"/>
  <c r="M22"/>
  <c r="N20"/>
  <c r="K41"/>
  <c r="J41" s="1"/>
  <c r="E66" l="1"/>
  <c r="D66" s="1"/>
  <c r="M20"/>
  <c r="N9"/>
  <c r="E9" s="1"/>
  <c r="J20"/>
  <c r="E20"/>
  <c r="D20" s="1"/>
  <c r="K40"/>
  <c r="I9"/>
  <c r="F10"/>
  <c r="E41"/>
  <c r="D41" s="1"/>
  <c r="G24"/>
  <c r="E24"/>
  <c r="D24" s="1"/>
  <c r="H40"/>
  <c r="E10"/>
  <c r="D10" l="1"/>
  <c r="I40"/>
  <c r="I8"/>
  <c r="F8" s="1"/>
  <c r="F9"/>
  <c r="G9"/>
  <c r="D9"/>
  <c r="H80"/>
  <c r="H84" s="1"/>
  <c r="G40"/>
  <c r="K80"/>
  <c r="J40"/>
  <c r="N40"/>
  <c r="M9"/>
  <c r="K84" l="1"/>
  <c r="K91" s="1"/>
  <c r="J80"/>
  <c r="J84" s="1"/>
  <c r="N80"/>
  <c r="E80" s="1"/>
  <c r="M40"/>
  <c r="K96"/>
  <c r="K8"/>
  <c r="J8" s="1"/>
  <c r="F40"/>
  <c r="I80"/>
  <c r="E40"/>
  <c r="D40" s="1"/>
  <c r="H8"/>
  <c r="G80" l="1"/>
  <c r="G84" s="1"/>
  <c r="F80"/>
  <c r="D80" s="1"/>
  <c r="E84"/>
  <c r="G8"/>
  <c r="H91"/>
  <c r="H96" s="1"/>
  <c r="H93"/>
  <c r="H98" s="1"/>
  <c r="I84"/>
  <c r="F84"/>
  <c r="N84"/>
  <c r="N91" s="1"/>
  <c r="N96" s="1"/>
  <c r="M80"/>
  <c r="M84" s="1"/>
  <c r="N8"/>
  <c r="M8" s="1"/>
  <c r="J88"/>
  <c r="J89" s="1"/>
  <c r="J87"/>
  <c r="I94" l="1"/>
  <c r="I99" s="1"/>
  <c r="I92"/>
  <c r="I97" s="1"/>
  <c r="E8"/>
  <c r="D8" s="1"/>
  <c r="P85"/>
  <c r="G88"/>
  <c r="G89" s="1"/>
  <c r="G87"/>
  <c r="M88"/>
  <c r="M89" s="1"/>
  <c r="M87"/>
  <c r="D84"/>
  <c r="D88" l="1"/>
  <c r="D89" s="1"/>
  <c r="D87"/>
  <c r="L92" i="1" l="1"/>
  <c r="N69" l="1"/>
  <c r="K69"/>
  <c r="H69"/>
  <c r="N44"/>
  <c r="K44"/>
  <c r="H44"/>
  <c r="N28"/>
  <c r="K28"/>
  <c r="H28"/>
  <c r="H29" i="2" l="1"/>
  <c r="H28"/>
  <c r="H11"/>
  <c r="F29"/>
  <c r="G28"/>
  <c r="F28"/>
  <c r="E26"/>
  <c r="E25"/>
  <c r="D22"/>
  <c r="D19"/>
  <c r="G15"/>
  <c r="D15"/>
  <c r="G11"/>
  <c r="G29" s="1"/>
  <c r="D11"/>
  <c r="D23" s="1"/>
  <c r="D86" i="1" l="1"/>
  <c r="D85"/>
  <c r="E83"/>
  <c r="E82"/>
  <c r="D82" s="1"/>
  <c r="D81" s="1"/>
  <c r="O81"/>
  <c r="N81"/>
  <c r="M81"/>
  <c r="L81"/>
  <c r="K81"/>
  <c r="J81"/>
  <c r="I81"/>
  <c r="H81"/>
  <c r="G81"/>
  <c r="F81"/>
  <c r="E81"/>
  <c r="M78"/>
  <c r="J78"/>
  <c r="G78"/>
  <c r="F78"/>
  <c r="E78"/>
  <c r="D78" s="1"/>
  <c r="M77"/>
  <c r="J77"/>
  <c r="G77"/>
  <c r="F77"/>
  <c r="E77"/>
  <c r="D77" s="1"/>
  <c r="M76"/>
  <c r="J76"/>
  <c r="G76"/>
  <c r="F76"/>
  <c r="E76"/>
  <c r="D76" s="1"/>
  <c r="M75"/>
  <c r="J75"/>
  <c r="G75"/>
  <c r="F75"/>
  <c r="E75"/>
  <c r="D75" s="1"/>
  <c r="M74"/>
  <c r="J74"/>
  <c r="G74"/>
  <c r="F74"/>
  <c r="E74"/>
  <c r="D74" s="1"/>
  <c r="M73"/>
  <c r="J73"/>
  <c r="G73"/>
  <c r="F73"/>
  <c r="E73"/>
  <c r="D73" s="1"/>
  <c r="M72"/>
  <c r="J72"/>
  <c r="G72"/>
  <c r="F72"/>
  <c r="E72"/>
  <c r="D72" s="1"/>
  <c r="M71"/>
  <c r="J71"/>
  <c r="G71"/>
  <c r="F71"/>
  <c r="E71"/>
  <c r="D71" s="1"/>
  <c r="M70"/>
  <c r="J70"/>
  <c r="G70"/>
  <c r="F70"/>
  <c r="E70"/>
  <c r="D70" s="1"/>
  <c r="M69"/>
  <c r="J69"/>
  <c r="G69"/>
  <c r="F69"/>
  <c r="E69"/>
  <c r="D69" s="1"/>
  <c r="M68"/>
  <c r="G68"/>
  <c r="F68"/>
  <c r="E68"/>
  <c r="D68" s="1"/>
  <c r="M67"/>
  <c r="J67"/>
  <c r="G67"/>
  <c r="F67"/>
  <c r="E67"/>
  <c r="D67"/>
  <c r="N66"/>
  <c r="M66" s="1"/>
  <c r="K66"/>
  <c r="J66" s="1"/>
  <c r="H66"/>
  <c r="G66" s="1"/>
  <c r="F66"/>
  <c r="M65"/>
  <c r="J65"/>
  <c r="G65"/>
  <c r="E65"/>
  <c r="D65" s="1"/>
  <c r="M64"/>
  <c r="J64"/>
  <c r="G64"/>
  <c r="E64"/>
  <c r="D64"/>
  <c r="M63"/>
  <c r="J63"/>
  <c r="G63"/>
  <c r="E63"/>
  <c r="D63" s="1"/>
  <c r="M62"/>
  <c r="J62"/>
  <c r="G62"/>
  <c r="E62"/>
  <c r="D62"/>
  <c r="M61"/>
  <c r="J61"/>
  <c r="G61"/>
  <c r="E61"/>
  <c r="D61" s="1"/>
  <c r="M60"/>
  <c r="J60"/>
  <c r="G60"/>
  <c r="E60"/>
  <c r="D60"/>
  <c r="M59"/>
  <c r="J59"/>
  <c r="G59"/>
  <c r="E59"/>
  <c r="D59" s="1"/>
  <c r="M58"/>
  <c r="J58"/>
  <c r="G58"/>
  <c r="E58"/>
  <c r="D58"/>
  <c r="M57"/>
  <c r="J57"/>
  <c r="G57"/>
  <c r="E57"/>
  <c r="D57" s="1"/>
  <c r="M56"/>
  <c r="J56"/>
  <c r="G56"/>
  <c r="E56"/>
  <c r="D56"/>
  <c r="M55"/>
  <c r="J55"/>
  <c r="G55"/>
  <c r="E55"/>
  <c r="D55" s="1"/>
  <c r="M54"/>
  <c r="J54"/>
  <c r="G54"/>
  <c r="E54"/>
  <c r="D54"/>
  <c r="M53"/>
  <c r="J53"/>
  <c r="G53"/>
  <c r="E53"/>
  <c r="D53" s="1"/>
  <c r="M52"/>
  <c r="J52"/>
  <c r="G52"/>
  <c r="E52"/>
  <c r="D52"/>
  <c r="M51"/>
  <c r="J51"/>
  <c r="G51"/>
  <c r="E51"/>
  <c r="D51" s="1"/>
  <c r="M50"/>
  <c r="J50"/>
  <c r="G50"/>
  <c r="E50"/>
  <c r="D50"/>
  <c r="M49"/>
  <c r="J49"/>
  <c r="G49"/>
  <c r="E49"/>
  <c r="D49" s="1"/>
  <c r="M48"/>
  <c r="J48"/>
  <c r="G48"/>
  <c r="E48"/>
  <c r="D48"/>
  <c r="M47"/>
  <c r="J47"/>
  <c r="G47"/>
  <c r="E47"/>
  <c r="D47" s="1"/>
  <c r="M46"/>
  <c r="J46"/>
  <c r="G46"/>
  <c r="E46"/>
  <c r="D46"/>
  <c r="M45"/>
  <c r="J45"/>
  <c r="G45"/>
  <c r="E45"/>
  <c r="D45" s="1"/>
  <c r="M44"/>
  <c r="J44"/>
  <c r="G44"/>
  <c r="E44"/>
  <c r="D44" s="1"/>
  <c r="M43"/>
  <c r="J43"/>
  <c r="G43"/>
  <c r="E43"/>
  <c r="D43" s="1"/>
  <c r="M42"/>
  <c r="J42"/>
  <c r="G42"/>
  <c r="E42"/>
  <c r="D42"/>
  <c r="N41"/>
  <c r="M41" s="1"/>
  <c r="K41"/>
  <c r="J41" s="1"/>
  <c r="H41"/>
  <c r="G41" s="1"/>
  <c r="F41"/>
  <c r="M39"/>
  <c r="J39"/>
  <c r="G39"/>
  <c r="F39"/>
  <c r="E39"/>
  <c r="D39"/>
  <c r="M38"/>
  <c r="J38"/>
  <c r="G38"/>
  <c r="F38"/>
  <c r="E38"/>
  <c r="D38" s="1"/>
  <c r="M37"/>
  <c r="J37"/>
  <c r="G37"/>
  <c r="F37"/>
  <c r="E37"/>
  <c r="D37" s="1"/>
  <c r="M36"/>
  <c r="J36"/>
  <c r="G36"/>
  <c r="F36"/>
  <c r="E36"/>
  <c r="D36" s="1"/>
  <c r="M35"/>
  <c r="J35"/>
  <c r="G35"/>
  <c r="F35"/>
  <c r="E35"/>
  <c r="D35" s="1"/>
  <c r="M33"/>
  <c r="J33"/>
  <c r="G33"/>
  <c r="F33"/>
  <c r="E33"/>
  <c r="D33" s="1"/>
  <c r="M32"/>
  <c r="J32"/>
  <c r="G32"/>
  <c r="F32"/>
  <c r="E32"/>
  <c r="D32" s="1"/>
  <c r="M31"/>
  <c r="J31"/>
  <c r="G31"/>
  <c r="F31"/>
  <c r="E31"/>
  <c r="D31" s="1"/>
  <c r="M30"/>
  <c r="J30"/>
  <c r="G30"/>
  <c r="F30"/>
  <c r="E30"/>
  <c r="D30" s="1"/>
  <c r="M29"/>
  <c r="J29"/>
  <c r="G29"/>
  <c r="F29"/>
  <c r="E29"/>
  <c r="D29" s="1"/>
  <c r="M28"/>
  <c r="G28"/>
  <c r="F28"/>
  <c r="E28"/>
  <c r="D28" s="1"/>
  <c r="M27"/>
  <c r="J27"/>
  <c r="G27"/>
  <c r="F27"/>
  <c r="E27"/>
  <c r="D27" s="1"/>
  <c r="M26"/>
  <c r="J26"/>
  <c r="G26"/>
  <c r="F26"/>
  <c r="E26"/>
  <c r="D26"/>
  <c r="M25"/>
  <c r="J25"/>
  <c r="G25"/>
  <c r="F25"/>
  <c r="E25"/>
  <c r="D25"/>
  <c r="N24"/>
  <c r="M24" s="1"/>
  <c r="K24"/>
  <c r="J24" s="1"/>
  <c r="H24"/>
  <c r="G24" s="1"/>
  <c r="F24"/>
  <c r="M23"/>
  <c r="J23"/>
  <c r="G23"/>
  <c r="F23"/>
  <c r="E23"/>
  <c r="D23" s="1"/>
  <c r="N22"/>
  <c r="K22"/>
  <c r="H22"/>
  <c r="F22"/>
  <c r="I20"/>
  <c r="H20"/>
  <c r="F20"/>
  <c r="M19"/>
  <c r="J19"/>
  <c r="G19"/>
  <c r="F19"/>
  <c r="E19"/>
  <c r="D19" s="1"/>
  <c r="M18"/>
  <c r="J18"/>
  <c r="G18"/>
  <c r="F18"/>
  <c r="E18"/>
  <c r="D18"/>
  <c r="M17"/>
  <c r="J17"/>
  <c r="G17"/>
  <c r="F17"/>
  <c r="E17"/>
  <c r="D17"/>
  <c r="M16"/>
  <c r="J16"/>
  <c r="G16"/>
  <c r="F16"/>
  <c r="E16"/>
  <c r="D16"/>
  <c r="M15"/>
  <c r="J15"/>
  <c r="G15"/>
  <c r="F15"/>
  <c r="E15"/>
  <c r="D15"/>
  <c r="M13"/>
  <c r="J13"/>
  <c r="G13"/>
  <c r="F13"/>
  <c r="E13"/>
  <c r="D13"/>
  <c r="O12"/>
  <c r="N12"/>
  <c r="L12"/>
  <c r="L10" s="1"/>
  <c r="L9" s="1"/>
  <c r="L40" s="1"/>
  <c r="L80" s="1"/>
  <c r="K12"/>
  <c r="J12" s="1"/>
  <c r="I12"/>
  <c r="H12"/>
  <c r="F12"/>
  <c r="D11"/>
  <c r="O10"/>
  <c r="O9" s="1"/>
  <c r="O40" s="1"/>
  <c r="O80" s="1"/>
  <c r="I10"/>
  <c r="F10" s="1"/>
  <c r="I9"/>
  <c r="I8"/>
  <c r="E24" l="1"/>
  <c r="D24" s="1"/>
  <c r="O84"/>
  <c r="O92" s="1"/>
  <c r="O97" s="1"/>
  <c r="O8"/>
  <c r="K10"/>
  <c r="F9"/>
  <c r="I40"/>
  <c r="G12"/>
  <c r="G10" s="1"/>
  <c r="E12"/>
  <c r="D12" s="1"/>
  <c r="H10"/>
  <c r="J10"/>
  <c r="L84"/>
  <c r="L97" s="1"/>
  <c r="L8"/>
  <c r="F8" s="1"/>
  <c r="J22"/>
  <c r="K20"/>
  <c r="M12"/>
  <c r="N10"/>
  <c r="G20"/>
  <c r="G22"/>
  <c r="E22"/>
  <c r="D22" s="1"/>
  <c r="M22"/>
  <c r="N20"/>
  <c r="M20" s="1"/>
  <c r="E41"/>
  <c r="D41" s="1"/>
  <c r="E66"/>
  <c r="D66" s="1"/>
  <c r="E20" l="1"/>
  <c r="D20" s="1"/>
  <c r="N9"/>
  <c r="M10"/>
  <c r="H9"/>
  <c r="E10"/>
  <c r="D10" s="1"/>
  <c r="J20"/>
  <c r="K9"/>
  <c r="I80"/>
  <c r="F40"/>
  <c r="I84" l="1"/>
  <c r="F80"/>
  <c r="F84" s="1"/>
  <c r="E9"/>
  <c r="D9" s="1"/>
  <c r="G9"/>
  <c r="H40"/>
  <c r="M9"/>
  <c r="N40"/>
  <c r="J9"/>
  <c r="K40"/>
  <c r="K80" l="1"/>
  <c r="J40"/>
  <c r="N80"/>
  <c r="M40"/>
  <c r="H80"/>
  <c r="G40"/>
  <c r="E40"/>
  <c r="D40" s="1"/>
  <c r="I94"/>
  <c r="I99" s="1"/>
  <c r="I92"/>
  <c r="I97" s="1"/>
  <c r="H84" l="1"/>
  <c r="G80"/>
  <c r="G84" s="1"/>
  <c r="E80"/>
  <c r="H8"/>
  <c r="N84"/>
  <c r="N91" s="1"/>
  <c r="N96" s="1"/>
  <c r="M80"/>
  <c r="M84" s="1"/>
  <c r="N8"/>
  <c r="M8" s="1"/>
  <c r="K84"/>
  <c r="K91" s="1"/>
  <c r="K96" s="1"/>
  <c r="J80"/>
  <c r="J84" s="1"/>
  <c r="K8"/>
  <c r="J8" s="1"/>
  <c r="M88" l="1"/>
  <c r="M89" s="1"/>
  <c r="M87"/>
  <c r="G8"/>
  <c r="E8"/>
  <c r="D8" s="1"/>
  <c r="G88"/>
  <c r="G89" s="1"/>
  <c r="G87"/>
  <c r="J88"/>
  <c r="J89" s="1"/>
  <c r="J87"/>
  <c r="E84"/>
  <c r="D80"/>
  <c r="D84" s="1"/>
  <c r="H93"/>
  <c r="H91"/>
  <c r="H96" s="1"/>
  <c r="P85"/>
  <c r="D88" l="1"/>
  <c r="D89" s="1"/>
  <c r="D87"/>
</calcChain>
</file>

<file path=xl/sharedStrings.xml><?xml version="1.0" encoding="utf-8"?>
<sst xmlns="http://schemas.openxmlformats.org/spreadsheetml/2006/main" count="720" uniqueCount="299">
  <si>
    <t>Найменування показника</t>
  </si>
  <si>
    <t>одиниця       виміру</t>
  </si>
  <si>
    <t>Разом</t>
  </si>
  <si>
    <t>Вартість, тис.гривень</t>
  </si>
  <si>
    <t>населення 68%</t>
  </si>
  <si>
    <t>бюджетні установи  27%</t>
  </si>
  <si>
    <t>інші споживачі 5%</t>
  </si>
  <si>
    <t>усього</t>
  </si>
  <si>
    <t>у тому числі</t>
  </si>
  <si>
    <t>умовно-постійна частина</t>
  </si>
  <si>
    <t>умовно-змінна частина</t>
  </si>
  <si>
    <t>Планові витрати операційної діяльності</t>
  </si>
  <si>
    <t>тис.грн</t>
  </si>
  <si>
    <t>Планова виробнича собівартість  теплової енергії, її  виробництва, постачання і транспортування</t>
  </si>
  <si>
    <t>Прямі матеріальні витрати, усього</t>
  </si>
  <si>
    <t>у тому числі :</t>
  </si>
  <si>
    <t>витрати на природний газ</t>
  </si>
  <si>
    <t>кількість природного газу</t>
  </si>
  <si>
    <t>тис.м3</t>
  </si>
  <si>
    <t>ціна природного газу</t>
  </si>
  <si>
    <t>грн/тис.м3</t>
  </si>
  <si>
    <t xml:space="preserve"> електрична енергія на технологічні потреби (ІІ клас напруги)</t>
  </si>
  <si>
    <t>вода на технологічні потреби</t>
  </si>
  <si>
    <t>матеріальні витрати</t>
  </si>
  <si>
    <t>інші  матеріальні витрати</t>
  </si>
  <si>
    <t>Прямі  витрати на оплату праці</t>
  </si>
  <si>
    <t>Інші   прямі витрати, усього</t>
  </si>
  <si>
    <t>відрахування на загальнообов"язкове державне соціальне страхування</t>
  </si>
  <si>
    <t>амортизація основних засобів та інших необоронтих матеріальних і нематеріальних активів виробничого призначення</t>
  </si>
  <si>
    <t>Загальновиробничі витрати, всього</t>
  </si>
  <si>
    <t>у т.ч.: -амортизація</t>
  </si>
  <si>
    <t xml:space="preserve"> охорона праці,техніка безпеки</t>
  </si>
  <si>
    <t>витрати на оплату праці</t>
  </si>
  <si>
    <t>держповірка та випробування</t>
  </si>
  <si>
    <t>екологічні витрати</t>
  </si>
  <si>
    <t>матеріальні, запасні частини</t>
  </si>
  <si>
    <t>обслуговування оргтехніки</t>
  </si>
  <si>
    <t>оренда основних засобів</t>
  </si>
  <si>
    <t>податки і збори</t>
  </si>
  <si>
    <t>гідрометрологія</t>
  </si>
  <si>
    <t>ремонт та обслуговування основних засобів</t>
  </si>
  <si>
    <t>страхування</t>
  </si>
  <si>
    <t>техобслуговування обладнання</t>
  </si>
  <si>
    <t>Повна собівартість реалізованої теплової енергії, її  виробництва і транспортування</t>
  </si>
  <si>
    <t>Адміністративні витрати, всього</t>
  </si>
  <si>
    <t>оплата праці</t>
  </si>
  <si>
    <t>відрядження</t>
  </si>
  <si>
    <t>вивіз сміття</t>
  </si>
  <si>
    <t>водопостачання і водовідведення</t>
  </si>
  <si>
    <t>електроенергія</t>
  </si>
  <si>
    <t>інформ-консульт послуги</t>
  </si>
  <si>
    <t>консульт., інформ., аудит послуги</t>
  </si>
  <si>
    <t>канцтовари</t>
  </si>
  <si>
    <t>корпор послуги</t>
  </si>
  <si>
    <t>оголошення в газеті</t>
  </si>
  <si>
    <t>передплата</t>
  </si>
  <si>
    <t>навчання</t>
  </si>
  <si>
    <t>послуги банку</t>
  </si>
  <si>
    <t>охорона адмінбудівлі</t>
  </si>
  <si>
    <t>поштові знаки</t>
  </si>
  <si>
    <t xml:space="preserve">страхування </t>
  </si>
  <si>
    <t>супровід ЗП</t>
  </si>
  <si>
    <t>зв"язок</t>
  </si>
  <si>
    <t>Витрати на збут, всього</t>
  </si>
  <si>
    <t>ут.ч.: амортизація</t>
  </si>
  <si>
    <t>збір абонентської плати</t>
  </si>
  <si>
    <t>пересилання</t>
  </si>
  <si>
    <t>судові витрати</t>
  </si>
  <si>
    <t>Інші операційні  витрати</t>
  </si>
  <si>
    <t>Витрати з операціної діяльності</t>
  </si>
  <si>
    <t>7+8+9+10</t>
  </si>
  <si>
    <t>Фінансові витрати</t>
  </si>
  <si>
    <t>Повна планова собівартість теплової енергії</t>
  </si>
  <si>
    <t>Плановий прибуток, усього</t>
  </si>
  <si>
    <t>відрахування до резервного капіталу</t>
  </si>
  <si>
    <t>податок на прибуток</t>
  </si>
  <si>
    <t>Вартість теплової енергії</t>
  </si>
  <si>
    <t>Реалізація теплової енернгії</t>
  </si>
  <si>
    <t>Гкал</t>
  </si>
  <si>
    <t>Теплове навантаження</t>
  </si>
  <si>
    <t>Гкал/год</t>
  </si>
  <si>
    <t>Собівартість теплової енергії за 1 Гкал</t>
  </si>
  <si>
    <t>грн/Гкал</t>
  </si>
  <si>
    <t>Одноставковий тариф за 1 Гкал теплової енергії без податку на додану вартість</t>
  </si>
  <si>
    <t>Одноставковий тариф за 1 Гкал теплової енергії з податком на додану вартість</t>
  </si>
  <si>
    <t>Двоставковий тариф без податку на додану вартість:</t>
  </si>
  <si>
    <t>місячна  плата за одиницю теплового навантаження</t>
  </si>
  <si>
    <t>грн/(Гкал/г)</t>
  </si>
  <si>
    <t>плата за одиницю реалізованої теплової енергії в будинках обладнаних засобами обліку теплової енергії</t>
  </si>
  <si>
    <t>місячна плата за одиницю квадратного метра</t>
  </si>
  <si>
    <t>грн/кв.м</t>
  </si>
  <si>
    <t>плата за одиницю реалізованої теплової енергії в будинках не обладнаних засобами обліку теплової енергії</t>
  </si>
  <si>
    <t>Двоставковий тариф з податком на додану вартість:</t>
  </si>
  <si>
    <t>місячна плата за одиницю теплвого навантаження</t>
  </si>
  <si>
    <t>Директор ПРАТ "Василівкатепломережа"                                                                                                                           М.М.Антонов</t>
  </si>
  <si>
    <t>Економіст                                                                                                                                                                                О.В.Глухій</t>
  </si>
  <si>
    <t>січень 2019</t>
  </si>
  <si>
    <t>Розрахунок зміни ціни на природний газ</t>
  </si>
  <si>
    <t>по ПРАТ "Василівкатепломережа"</t>
  </si>
  <si>
    <t>Затверджено в базовому тарифі</t>
  </si>
  <si>
    <t>Згідно дадаткової угоди з НАК на 01.10.2019 по 31.10.2019</t>
  </si>
  <si>
    <t>Згідно додаткової угоди з НАК на 01.11.2019 по 30,11.2019</t>
  </si>
  <si>
    <t>Згідно додаткової угоди з НАК на 01.12.2019 по 31,12.2019</t>
  </si>
  <si>
    <t>Ціна на природний газ без ПДВ</t>
  </si>
  <si>
    <t>грн/1000 м3</t>
  </si>
  <si>
    <t>ПДВ</t>
  </si>
  <si>
    <t>грн.</t>
  </si>
  <si>
    <t>Разом:</t>
  </si>
  <si>
    <t>Ціна на транспортування природного газу без ПДВ</t>
  </si>
  <si>
    <t>Ціна на розподіл природного газу без ПДВ</t>
  </si>
  <si>
    <t>Всього ціна в тарифі без ПДВ</t>
  </si>
  <si>
    <t>Всього в тарифі з ПДВ</t>
  </si>
  <si>
    <t>Всього ціна на коригування без ПДВ</t>
  </si>
  <si>
    <t>Всього ціна на коригування з ПДВ</t>
  </si>
  <si>
    <t xml:space="preserve">Економіст </t>
  </si>
  <si>
    <t>ПРАТ "Василівкатепломережа"</t>
  </si>
  <si>
    <t>О.В.Глухій</t>
  </si>
  <si>
    <t>Згідно додаткової угоди з НАК на 01.01.2020 по 31.01.2020</t>
  </si>
  <si>
    <t>Одиниця виміру</t>
  </si>
  <si>
    <t>Вартість, тис.грн.</t>
  </si>
  <si>
    <t>Населення</t>
  </si>
  <si>
    <t>Бюджетні установи</t>
  </si>
  <si>
    <t>Інші споживачі</t>
  </si>
  <si>
    <t>Планові витрати з операційної діяльності</t>
  </si>
  <si>
    <t xml:space="preserve">Планова виробнича собівартість теплової енергії </t>
  </si>
  <si>
    <t>Прямі матріальні витрати усього</t>
  </si>
  <si>
    <t>у т.ч.: паливо</t>
  </si>
  <si>
    <t>3.1</t>
  </si>
  <si>
    <t xml:space="preserve">            електрична енергія на технологічні потреби (ІІ клас напруги)</t>
  </si>
  <si>
    <t>3.2</t>
  </si>
  <si>
    <t xml:space="preserve">            вода на технологічні потреби</t>
  </si>
  <si>
    <t>3.3</t>
  </si>
  <si>
    <t xml:space="preserve">            матеріальні витрати</t>
  </si>
  <si>
    <t>3.4</t>
  </si>
  <si>
    <t xml:space="preserve">            інші матеріальні витрати</t>
  </si>
  <si>
    <t>Прямі витрати на оплату праці</t>
  </si>
  <si>
    <t>Інші прямі витрати, усього</t>
  </si>
  <si>
    <t>у т.ч.: відрахування на загальнообов"язкове соціальне страхування</t>
  </si>
  <si>
    <t xml:space="preserve">             амортизація основних засобів  та інших необоротних матеріальних і нематеріальних активів виробничого призначення</t>
  </si>
  <si>
    <t>Загальновиробничі витрати</t>
  </si>
  <si>
    <t>Собівартість виробництва теплової енергії</t>
  </si>
  <si>
    <t>Адміністративні витрати</t>
  </si>
  <si>
    <t>Витрати на збут</t>
  </si>
  <si>
    <t>Інші операційні витрати</t>
  </si>
  <si>
    <t>Повна собівартість виробництва теплової енергії</t>
  </si>
  <si>
    <t>відрахування до резервного фонду</t>
  </si>
  <si>
    <t>Вартість надання послуг з виробництва теплової енергії</t>
  </si>
  <si>
    <t>Реалізація теплової енергії</t>
  </si>
  <si>
    <t>Гкал/г</t>
  </si>
  <si>
    <t>Собівартість теплової енергії</t>
  </si>
  <si>
    <t>Директор ПРАТ "Василівкатепломережа"</t>
  </si>
  <si>
    <t>М.М.Антонов</t>
  </si>
  <si>
    <t>Економіст</t>
  </si>
  <si>
    <t>січень 2020</t>
  </si>
  <si>
    <t>Постачання теплової енергії</t>
  </si>
  <si>
    <t>Повна собівартість постачання теплової енергії</t>
  </si>
  <si>
    <t>Вартість постачання теплової енергії</t>
  </si>
  <si>
    <t>Транспортування теплової енергії</t>
  </si>
  <si>
    <t>у затвердженому  тарифі та пропонований на січень  2020</t>
  </si>
  <si>
    <t>Розрахунок вартості за 1 Гкал відпущеної теплової енергії</t>
  </si>
  <si>
    <t>Вартість, тис. гривень</t>
  </si>
  <si>
    <t>населення</t>
  </si>
  <si>
    <t>бюджетні установи</t>
  </si>
  <si>
    <t>інші споживачі</t>
  </si>
  <si>
    <t xml:space="preserve"> паливо</t>
  </si>
  <si>
    <t xml:space="preserve"> </t>
  </si>
  <si>
    <t>здійснення капітальних вкладень (відрахування  до резервних фондів спеціального призначення) забезпечення прибуткового капіталу</t>
  </si>
  <si>
    <t>Вартість за 1 Гкал теплової енергії при одноставковом тарифі (з податком на додану вартість)</t>
  </si>
  <si>
    <t>Місячна  плата за одиницю теплового навантаження (з податком на додану вартість)</t>
  </si>
  <si>
    <t>Плата за одиницю реалізованої теплової енергії в будинках обладнаних засобами обліку теплової енергії</t>
  </si>
  <si>
    <t>Місячна плата за одиницю квадратного метра</t>
  </si>
  <si>
    <t>Плата за одиницю реалізованої теплової енергії в будинках не обладнаних засобами обліку теплової енергії</t>
  </si>
  <si>
    <t>ПРАТ "Василівкатепломережа" на  січень 2020</t>
  </si>
  <si>
    <t>ПРАТ "Василівкатепломережа" 2020</t>
  </si>
  <si>
    <t>Структура коригованого тарифу на  постачання теплової енергії (за двоставковим тарифом)</t>
  </si>
  <si>
    <t>в опалювальний період ПРАТ "Василівкатепломережа"  на  2020   рік</t>
  </si>
  <si>
    <t>в опалювальний період ПРАТ "Василівкатепломережа"  на   2020   рік</t>
  </si>
  <si>
    <t>Планова виробнича собівартість постачання теплової енергії</t>
  </si>
  <si>
    <t>Повна планова собівартість постачання теплової енергії</t>
  </si>
  <si>
    <t>Собівартість постачання теплової енергії</t>
  </si>
  <si>
    <t>без ПДВ</t>
  </si>
  <si>
    <t>№ з/п</t>
  </si>
  <si>
    <t>один вим</t>
  </si>
  <si>
    <t xml:space="preserve">Сумарні  та середньозважені </t>
  </si>
  <si>
    <t>Теплова енергія</t>
  </si>
  <si>
    <t>показники  по   підприємству</t>
  </si>
  <si>
    <t>для  потреб  населення</t>
  </si>
  <si>
    <t>для  потреб  бюджетних  установ</t>
  </si>
  <si>
    <t>для  потреб  інших  споживачів</t>
  </si>
  <si>
    <t>тис.грн.    на рік</t>
  </si>
  <si>
    <t>грн./Гкал  грн./Гкал/год</t>
  </si>
  <si>
    <t>тис.грн.   на рік</t>
  </si>
  <si>
    <t>тис.грн   на рік</t>
  </si>
  <si>
    <t xml:space="preserve">Обсяг реалізації теплової енергії власним споживачам  </t>
  </si>
  <si>
    <t>Гкал.</t>
  </si>
  <si>
    <t xml:space="preserve">Теплове навантаження  об'єктів теплоспоживання  власних споживачів               </t>
  </si>
  <si>
    <t>Гкал/ год</t>
  </si>
  <si>
    <t>3</t>
  </si>
  <si>
    <t xml:space="preserve">Повна планова собівартість виробництва теплової енергії, усього, у т.ч.:         </t>
  </si>
  <si>
    <t xml:space="preserve">умовно змінні витрати,  усього, у т.ч.:               </t>
  </si>
  <si>
    <t>3.1.1</t>
  </si>
  <si>
    <t xml:space="preserve">витрати на технологічне  паливо для виробництва теплової енергії котельнями      </t>
  </si>
  <si>
    <t>3.1.2</t>
  </si>
  <si>
    <t xml:space="preserve">витрати на технологічну електроенергію для виробництва теплової енергії котельнями      </t>
  </si>
  <si>
    <t>3.1.3</t>
  </si>
  <si>
    <t xml:space="preserve">покупна теплова енергія та собівартість теплової  енергії власних ТЕЦ, ТЕС, АЕС, когенераційних установок     </t>
  </si>
  <si>
    <t xml:space="preserve">умовно постійні витрати, усього - решта витрат повної планової собівар-тості виробництва теплової енергії                               </t>
  </si>
  <si>
    <t>4</t>
  </si>
  <si>
    <t xml:space="preserve">Плановий прибуток в тарифах на вироб-ництво теплової енергії, усього, у т.ч.:      </t>
  </si>
  <si>
    <t>4.1</t>
  </si>
  <si>
    <t xml:space="preserve">в умовно-змінній частині   </t>
  </si>
  <si>
    <t>4.2</t>
  </si>
  <si>
    <t xml:space="preserve">в умовно-постійній частині   </t>
  </si>
  <si>
    <t>5</t>
  </si>
  <si>
    <t xml:space="preserve">умовно-змінна частина двоставкового тарифу на виробництво теплової енергії, у т.ч.:                         </t>
  </si>
  <si>
    <t>5.1</t>
  </si>
  <si>
    <t xml:space="preserve">складова собівартості                       </t>
  </si>
  <si>
    <t>5.2</t>
  </si>
  <si>
    <t xml:space="preserve">складова прибутку                                               </t>
  </si>
  <si>
    <t>6</t>
  </si>
  <si>
    <t xml:space="preserve">Умовно-постійна частина двоставкового тарифу на виробництво теплової енергії - місячна абонентська плата на одиницю теплового навантаження, у т.ч.:                                    </t>
  </si>
  <si>
    <t>6.1</t>
  </si>
  <si>
    <t xml:space="preserve">складова собівартості                   </t>
  </si>
  <si>
    <t>6.2</t>
  </si>
  <si>
    <t xml:space="preserve">складова прибутку                     </t>
  </si>
  <si>
    <t>7</t>
  </si>
  <si>
    <t xml:space="preserve">Повна планова собівартість транспортування теплової енергії, усього - умовно-постійні витрати               </t>
  </si>
  <si>
    <t>8</t>
  </si>
  <si>
    <t xml:space="preserve">Плановий прибуток в тарифах на транспортування теплової енергії      </t>
  </si>
  <si>
    <t>9</t>
  </si>
  <si>
    <t xml:space="preserve">Місячна абонентська плата за транспортування теплової енергії на одиницю теплового навантаження, у т.ч.:                                </t>
  </si>
  <si>
    <t>9.1</t>
  </si>
  <si>
    <t>9.2</t>
  </si>
  <si>
    <t>10</t>
  </si>
  <si>
    <t xml:space="preserve">Повна планова собівартість постачання теплової енергії, усього - умовно-постійні витрати                    </t>
  </si>
  <si>
    <t>11</t>
  </si>
  <si>
    <t xml:space="preserve">Плановий прибуток в тарифах на постачання теплової енергії    </t>
  </si>
  <si>
    <t>12</t>
  </si>
  <si>
    <t xml:space="preserve">Місячна абонентська плата за постачання теплової енергії на одиницю теплового навантаження, у т.ч.:                                   </t>
  </si>
  <si>
    <t>12.1</t>
  </si>
  <si>
    <t>12.2</t>
  </si>
  <si>
    <t>Двоставкові тарифи на теплову енергію для кінцевих споживачів</t>
  </si>
  <si>
    <t>13</t>
  </si>
  <si>
    <t xml:space="preserve">Умовно-змінна частина двоставкового тарифу на  теплову енергію, у т.ч.:       </t>
  </si>
  <si>
    <t>13.1</t>
  </si>
  <si>
    <t xml:space="preserve">складова собівартості      </t>
  </si>
  <si>
    <t>13.2</t>
  </si>
  <si>
    <t xml:space="preserve">складова прибутку         </t>
  </si>
  <si>
    <t>14</t>
  </si>
  <si>
    <t xml:space="preserve">Умовно-постійна частина двостав-кового тарифу на теплову енергію - місячна абонентська плата на одиницю теплового навантаження:                            </t>
  </si>
  <si>
    <t>14.1</t>
  </si>
  <si>
    <t>14.2</t>
  </si>
  <si>
    <t>Условно пост.</t>
  </si>
  <si>
    <t>Условно перем.</t>
  </si>
  <si>
    <t>Всего</t>
  </si>
  <si>
    <r>
      <t xml:space="preserve">Структура  двоставкового  тарифу  </t>
    </r>
    <r>
      <rPr>
        <b/>
        <u/>
        <sz val="14"/>
        <rFont val="Times New Roman"/>
        <family val="1"/>
        <charset val="204"/>
      </rPr>
      <t>на  постачання теплової енергії</t>
    </r>
  </si>
  <si>
    <t>Розрахунок</t>
  </si>
  <si>
    <t>двоставкового тарифу на виробництво,</t>
  </si>
  <si>
    <t>транспортування і постачання теплової енергії</t>
  </si>
  <si>
    <t>ПРАТ "Василівкатепломережа" для населення</t>
  </si>
  <si>
    <t>грудень 2019</t>
  </si>
  <si>
    <t>3 з/п</t>
  </si>
  <si>
    <t>Найменування показників</t>
  </si>
  <si>
    <t>одиниця вимірювання</t>
  </si>
  <si>
    <t>тариф</t>
  </si>
  <si>
    <t>Вартість постачання теплової енергії, її виробництва і  транспортування (з ПДВ)</t>
  </si>
  <si>
    <t>тис. грн</t>
  </si>
  <si>
    <t>Тариф (з ПДВ): річна абонентська плата за 1 м2 опалювальної площі житла</t>
  </si>
  <si>
    <t>грн/м2</t>
  </si>
  <si>
    <t>Х</t>
  </si>
  <si>
    <t xml:space="preserve">Абонентська плата за 1 м2 у місяць упродовж року                                                             </t>
  </si>
  <si>
    <t>Упродовж опалювального сезону</t>
  </si>
  <si>
    <t>Тариф (з ПДВ): річна абонентська плата за 1 Гкал/год  теплового навантаження</t>
  </si>
  <si>
    <t>грн./Гкал/год</t>
  </si>
  <si>
    <t xml:space="preserve">                  </t>
  </si>
  <si>
    <t xml:space="preserve">Плата за одиницю споживання теплової енергії </t>
  </si>
  <si>
    <t>грн./Гкал</t>
  </si>
  <si>
    <t xml:space="preserve">Плата за 1 м2 опалювальної площі у місяць упродовж року                                                        </t>
  </si>
  <si>
    <t>грн./м2</t>
  </si>
  <si>
    <t>Упродовж опалювального періоду</t>
  </si>
  <si>
    <t xml:space="preserve">Довідково: при одноставковому тарифі (з ПДВ) за 1 м2 опалювальної площі в місяць упродовж року                                                       </t>
  </si>
  <si>
    <t xml:space="preserve"> упродовж опалювального періоду</t>
  </si>
  <si>
    <t>При одноставковому тарифі за  1 Гкал спожитої теплової енергії (з ПДВ)</t>
  </si>
  <si>
    <t xml:space="preserve">Директор ПРАТ </t>
  </si>
  <si>
    <t>"Василівкатепломережа"</t>
  </si>
  <si>
    <t>вартість з пдв</t>
  </si>
  <si>
    <t>365/166=2,199</t>
  </si>
  <si>
    <t>5,18*2,199</t>
  </si>
  <si>
    <t>57887,48х2,199</t>
  </si>
  <si>
    <t>всього витрат/88269,91/5,8=16588,58/88269,91/5,8</t>
  </si>
  <si>
    <t>плата х коэф 2,199</t>
  </si>
  <si>
    <t>27,78*1,2</t>
  </si>
  <si>
    <t xml:space="preserve">     х 2,199</t>
  </si>
  <si>
    <t>Заступник міського голови з питань діяльності виконавчих органів ради, начальник відділу комунального господарства та містобудування виконавчого апарату міської ради</t>
  </si>
  <si>
    <t>Юрій БОРИСЕНКО</t>
  </si>
  <si>
    <t>Додаток 2</t>
  </si>
  <si>
    <t>до рішення виконавчого комітету</t>
  </si>
  <si>
    <t xml:space="preserve">Василівської міської ради </t>
  </si>
  <si>
    <t>16 січня 2020 № 01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</si>
</sst>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0.000"/>
    <numFmt numFmtId="166" formatCode="0.0000"/>
    <numFmt numFmtId="167" formatCode="#,##0.000"/>
    <numFmt numFmtId="168" formatCode="#,##0.0000"/>
    <numFmt numFmtId="169" formatCode="0.00000"/>
    <numFmt numFmtId="170" formatCode="0.000000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1" fillId="0" borderId="0"/>
    <xf numFmtId="0" fontId="32" fillId="0" borderId="0"/>
  </cellStyleXfs>
  <cellXfs count="511">
    <xf numFmtId="0" fontId="0" fillId="0" borderId="0" xfId="0"/>
    <xf numFmtId="0" fontId="0" fillId="0" borderId="5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11" xfId="0" applyBorder="1" applyAlignment="1">
      <alignment wrapText="1"/>
    </xf>
    <xf numFmtId="0" fontId="3" fillId="0" borderId="12" xfId="0" applyFont="1" applyBorder="1"/>
    <xf numFmtId="0" fontId="3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wrapText="1"/>
    </xf>
    <xf numFmtId="0" fontId="6" fillId="0" borderId="19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0" fillId="5" borderId="12" xfId="0" applyFill="1" applyBorder="1"/>
    <xf numFmtId="0" fontId="0" fillId="5" borderId="13" xfId="0" applyFill="1" applyBorder="1" applyAlignment="1">
      <alignment wrapText="1"/>
    </xf>
    <xf numFmtId="0" fontId="6" fillId="5" borderId="13" xfId="0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1" fillId="5" borderId="13" xfId="0" applyNumberFormat="1" applyFont="1" applyFill="1" applyBorder="1" applyAlignment="1">
      <alignment horizontal="center" vertical="center"/>
    </xf>
    <xf numFmtId="4" fontId="1" fillId="5" borderId="14" xfId="0" applyNumberFormat="1" applyFont="1" applyFill="1" applyBorder="1" applyAlignment="1">
      <alignment horizontal="center" vertical="center"/>
    </xf>
    <xf numFmtId="164" fontId="4" fillId="5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2" fontId="7" fillId="6" borderId="20" xfId="0" applyNumberFormat="1" applyFont="1" applyFill="1" applyBorder="1" applyAlignment="1">
      <alignment horizontal="center" vertical="center"/>
    </xf>
    <xf numFmtId="2" fontId="8" fillId="6" borderId="20" xfId="0" applyNumberFormat="1" applyFont="1" applyFill="1" applyBorder="1" applyAlignment="1">
      <alignment horizontal="center" vertical="center"/>
    </xf>
    <xf numFmtId="2" fontId="8" fillId="6" borderId="16" xfId="0" applyNumberFormat="1" applyFont="1" applyFill="1" applyBorder="1" applyAlignment="1">
      <alignment horizontal="center" vertical="center"/>
    </xf>
    <xf numFmtId="2" fontId="8" fillId="6" borderId="17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Fill="1" applyBorder="1" applyAlignment="1">
      <alignment wrapText="1"/>
    </xf>
    <xf numFmtId="0" fontId="6" fillId="0" borderId="5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2" fontId="7" fillId="0" borderId="19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2" fontId="3" fillId="7" borderId="13" xfId="0" applyNumberFormat="1" applyFont="1" applyFill="1" applyBorder="1" applyAlignment="1">
      <alignment horizontal="center" vertical="center"/>
    </xf>
    <xf numFmtId="2" fontId="3" fillId="8" borderId="13" xfId="0" applyNumberFormat="1" applyFont="1" applyFill="1" applyBorder="1" applyAlignment="1">
      <alignment horizontal="center" vertical="center"/>
    </xf>
    <xf numFmtId="2" fontId="3" fillId="8" borderId="14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2" fontId="4" fillId="0" borderId="19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3" fillId="9" borderId="1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22" xfId="0" applyBorder="1"/>
    <xf numFmtId="0" fontId="9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20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/>
    </xf>
    <xf numFmtId="0" fontId="3" fillId="10" borderId="12" xfId="0" applyFont="1" applyFill="1" applyBorder="1"/>
    <xf numFmtId="0" fontId="3" fillId="10" borderId="13" xfId="0" applyFont="1" applyFill="1" applyBorder="1" applyAlignment="1">
      <alignment vertical="center" wrapText="1"/>
    </xf>
    <xf numFmtId="0" fontId="4" fillId="10" borderId="13" xfId="0" applyFont="1" applyFill="1" applyBorder="1" applyAlignment="1">
      <alignment horizontal="center" vertical="center"/>
    </xf>
    <xf numFmtId="4" fontId="4" fillId="10" borderId="13" xfId="0" applyNumberFormat="1" applyFont="1" applyFill="1" applyBorder="1" applyAlignment="1">
      <alignment horizontal="center" vertical="center"/>
    </xf>
    <xf numFmtId="4" fontId="3" fillId="10" borderId="13" xfId="0" applyNumberFormat="1" applyFont="1" applyFill="1" applyBorder="1" applyAlignment="1">
      <alignment horizontal="center" vertical="center"/>
    </xf>
    <xf numFmtId="4" fontId="3" fillId="10" borderId="14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4" fontId="5" fillId="11" borderId="13" xfId="0" applyNumberFormat="1" applyFont="1" applyFill="1" applyBorder="1" applyAlignment="1">
      <alignment horizontal="center" vertical="center"/>
    </xf>
    <xf numFmtId="4" fontId="5" fillId="4" borderId="13" xfId="0" applyNumberFormat="1" applyFont="1" applyFill="1" applyBorder="1" applyAlignment="1">
      <alignment horizontal="center" vertical="center"/>
    </xf>
    <xf numFmtId="4" fontId="5" fillId="7" borderId="13" xfId="0" applyNumberFormat="1" applyFont="1" applyFill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4" fontId="5" fillId="8" borderId="14" xfId="0" applyNumberFormat="1" applyFont="1" applyFill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4" fontId="0" fillId="0" borderId="0" xfId="0" applyNumberFormat="1"/>
    <xf numFmtId="166" fontId="6" fillId="0" borderId="5" xfId="0" applyNumberFormat="1" applyFont="1" applyBorder="1" applyAlignment="1">
      <alignment horizontal="center" vertical="center"/>
    </xf>
    <xf numFmtId="166" fontId="3" fillId="12" borderId="5" xfId="0" applyNumberFormat="1" applyFont="1" applyFill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11" fillId="13" borderId="5" xfId="0" applyNumberFormat="1" applyFont="1" applyFill="1" applyBorder="1" applyAlignment="1">
      <alignment horizontal="center" vertical="center"/>
    </xf>
    <xf numFmtId="2" fontId="11" fillId="14" borderId="5" xfId="0" applyNumberFormat="1" applyFont="1" applyFill="1" applyBorder="1" applyAlignment="1">
      <alignment horizontal="center" vertical="center"/>
    </xf>
    <xf numFmtId="2" fontId="11" fillId="14" borderId="6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/>
    </xf>
    <xf numFmtId="2" fontId="11" fillId="13" borderId="6" xfId="0" applyNumberFormat="1" applyFont="1" applyFill="1" applyBorder="1" applyAlignment="1">
      <alignment horizontal="center" vertical="center"/>
    </xf>
    <xf numFmtId="2" fontId="3" fillId="13" borderId="5" xfId="0" applyNumberFormat="1" applyFont="1" applyFill="1" applyBorder="1" applyAlignment="1">
      <alignment horizontal="center" vertical="center"/>
    </xf>
    <xf numFmtId="2" fontId="3" fillId="14" borderId="5" xfId="0" applyNumberFormat="1" applyFont="1" applyFill="1" applyBorder="1" applyAlignment="1">
      <alignment horizontal="center" vertical="center"/>
    </xf>
    <xf numFmtId="2" fontId="3" fillId="14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11" fillId="0" borderId="5" xfId="0" applyNumberFormat="1" applyFont="1" applyBorder="1"/>
    <xf numFmtId="2" fontId="11" fillId="14" borderId="5" xfId="0" applyNumberFormat="1" applyFont="1" applyFill="1" applyBorder="1"/>
    <xf numFmtId="2" fontId="11" fillId="14" borderId="6" xfId="0" applyNumberFormat="1" applyFont="1" applyFill="1" applyBorder="1"/>
    <xf numFmtId="0" fontId="0" fillId="0" borderId="8" xfId="0" applyBorder="1"/>
    <xf numFmtId="0" fontId="6" fillId="0" borderId="9" xfId="0" applyFont="1" applyFill="1" applyBorder="1" applyAlignment="1">
      <alignment horizontal="center" vertical="center"/>
    </xf>
    <xf numFmtId="2" fontId="11" fillId="0" borderId="9" xfId="0" applyNumberFormat="1" applyFont="1" applyBorder="1"/>
    <xf numFmtId="2" fontId="11" fillId="13" borderId="9" xfId="0" applyNumberFormat="1" applyFont="1" applyFill="1" applyBorder="1" applyAlignment="1">
      <alignment horizontal="center" vertical="center"/>
    </xf>
    <xf numFmtId="2" fontId="3" fillId="13" borderId="9" xfId="0" applyNumberFormat="1" applyFont="1" applyFill="1" applyBorder="1" applyAlignment="1">
      <alignment horizontal="center" vertical="center"/>
    </xf>
    <xf numFmtId="2" fontId="11" fillId="14" borderId="9" xfId="0" applyNumberFormat="1" applyFont="1" applyFill="1" applyBorder="1"/>
    <xf numFmtId="2" fontId="11" fillId="14" borderId="11" xfId="0" applyNumberFormat="1" applyFont="1" applyFill="1" applyBorder="1"/>
    <xf numFmtId="0" fontId="13" fillId="0" borderId="0" xfId="0" applyFont="1"/>
    <xf numFmtId="0" fontId="1" fillId="0" borderId="13" xfId="0" applyFont="1" applyBorder="1"/>
    <xf numFmtId="0" fontId="1" fillId="0" borderId="25" xfId="0" applyFont="1" applyBorder="1" applyAlignment="1">
      <alignment wrapText="1"/>
    </xf>
    <xf numFmtId="2" fontId="1" fillId="0" borderId="25" xfId="0" applyNumberFormat="1" applyFont="1" applyBorder="1" applyAlignment="1">
      <alignment wrapText="1"/>
    </xf>
    <xf numFmtId="0" fontId="0" fillId="0" borderId="16" xfId="0" applyBorder="1"/>
    <xf numFmtId="4" fontId="0" fillId="0" borderId="16" xfId="0" applyNumberFormat="1" applyBorder="1"/>
    <xf numFmtId="4" fontId="0" fillId="0" borderId="26" xfId="0" applyNumberFormat="1" applyBorder="1"/>
    <xf numFmtId="0" fontId="0" fillId="0" borderId="5" xfId="0" applyBorder="1"/>
    <xf numFmtId="4" fontId="0" fillId="0" borderId="5" xfId="0" applyNumberFormat="1" applyBorder="1"/>
    <xf numFmtId="4" fontId="0" fillId="0" borderId="27" xfId="0" applyNumberFormat="1" applyBorder="1"/>
    <xf numFmtId="0" fontId="0" fillId="0" borderId="19" xfId="0" applyBorder="1"/>
    <xf numFmtId="4" fontId="0" fillId="0" borderId="19" xfId="0" applyNumberFormat="1" applyBorder="1"/>
    <xf numFmtId="4" fontId="0" fillId="0" borderId="28" xfId="0" applyNumberFormat="1" applyBorder="1"/>
    <xf numFmtId="0" fontId="1" fillId="0" borderId="1" xfId="0" applyFont="1" applyBorder="1"/>
    <xf numFmtId="0" fontId="1" fillId="0" borderId="2" xfId="0" applyFont="1" applyBorder="1"/>
    <xf numFmtId="4" fontId="3" fillId="0" borderId="2" xfId="0" applyNumberFormat="1" applyFont="1" applyBorder="1"/>
    <xf numFmtId="4" fontId="3" fillId="0" borderId="29" xfId="0" applyNumberFormat="1" applyFont="1" applyBorder="1"/>
    <xf numFmtId="4" fontId="0" fillId="0" borderId="29" xfId="0" applyNumberFormat="1" applyBorder="1"/>
    <xf numFmtId="0" fontId="1" fillId="0" borderId="8" xfId="0" applyFont="1" applyBorder="1"/>
    <xf numFmtId="0" fontId="1" fillId="0" borderId="9" xfId="0" applyFont="1" applyBorder="1"/>
    <xf numFmtId="4" fontId="3" fillId="0" borderId="9" xfId="0" applyNumberFormat="1" applyFont="1" applyBorder="1"/>
    <xf numFmtId="4" fontId="3" fillId="0" borderId="30" xfId="0" applyNumberFormat="1" applyFont="1" applyBorder="1"/>
    <xf numFmtId="4" fontId="0" fillId="0" borderId="30" xfId="0" applyNumberFormat="1" applyBorder="1"/>
    <xf numFmtId="0" fontId="0" fillId="0" borderId="31" xfId="0" applyBorder="1"/>
    <xf numFmtId="0" fontId="0" fillId="0" borderId="24" xfId="0" applyBorder="1"/>
    <xf numFmtId="4" fontId="11" fillId="0" borderId="24" xfId="0" applyNumberFormat="1" applyFont="1" applyBorder="1"/>
    <xf numFmtId="4" fontId="11" fillId="0" borderId="10" xfId="0" applyNumberFormat="1" applyFont="1" applyBorder="1"/>
    <xf numFmtId="4" fontId="0" fillId="0" borderId="10" xfId="0" applyNumberFormat="1" applyBorder="1"/>
    <xf numFmtId="0" fontId="1" fillId="0" borderId="15" xfId="0" applyFont="1" applyBorder="1"/>
    <xf numFmtId="0" fontId="1" fillId="0" borderId="16" xfId="0" applyFont="1" applyBorder="1" applyAlignment="1">
      <alignment wrapText="1"/>
    </xf>
    <xf numFmtId="0" fontId="1" fillId="0" borderId="16" xfId="0" applyFont="1" applyBorder="1"/>
    <xf numFmtId="4" fontId="3" fillId="0" borderId="16" xfId="0" applyNumberFormat="1" applyFont="1" applyBorder="1"/>
    <xf numFmtId="4" fontId="3" fillId="0" borderId="26" xfId="0" applyNumberFormat="1" applyFont="1" applyBorder="1"/>
    <xf numFmtId="0" fontId="0" fillId="0" borderId="20" xfId="0" applyBorder="1"/>
    <xf numFmtId="4" fontId="0" fillId="0" borderId="20" xfId="0" applyNumberFormat="1" applyBorder="1"/>
    <xf numFmtId="4" fontId="0" fillId="0" borderId="7" xfId="0" applyNumberFormat="1" applyBorder="1"/>
    <xf numFmtId="0" fontId="1" fillId="0" borderId="2" xfId="0" applyFont="1" applyBorder="1" applyAlignment="1">
      <alignment wrapText="1"/>
    </xf>
    <xf numFmtId="4" fontId="0" fillId="0" borderId="2" xfId="0" applyNumberFormat="1" applyBorder="1"/>
    <xf numFmtId="4" fontId="3" fillId="0" borderId="3" xfId="0" applyNumberFormat="1" applyFont="1" applyBorder="1"/>
    <xf numFmtId="4" fontId="0" fillId="0" borderId="9" xfId="0" applyNumberFormat="1" applyBorder="1"/>
    <xf numFmtId="4" fontId="3" fillId="0" borderId="11" xfId="0" applyNumberFormat="1" applyFont="1" applyBorder="1"/>
    <xf numFmtId="0" fontId="14" fillId="0" borderId="0" xfId="0" applyFont="1"/>
    <xf numFmtId="2" fontId="1" fillId="0" borderId="33" xfId="0" applyNumberFormat="1" applyFont="1" applyBorder="1" applyAlignment="1">
      <alignment wrapText="1"/>
    </xf>
    <xf numFmtId="4" fontId="0" fillId="0" borderId="6" xfId="0" applyNumberFormat="1" applyFill="1" applyBorder="1"/>
    <xf numFmtId="4" fontId="0" fillId="0" borderId="6" xfId="0" applyNumberFormat="1" applyBorder="1"/>
    <xf numFmtId="0" fontId="0" fillId="0" borderId="6" xfId="0" applyBorder="1"/>
    <xf numFmtId="4" fontId="0" fillId="0" borderId="24" xfId="0" applyNumberFormat="1" applyBorder="1"/>
    <xf numFmtId="0" fontId="0" fillId="0" borderId="21" xfId="0" applyBorder="1"/>
    <xf numFmtId="0" fontId="0" fillId="0" borderId="32" xfId="0" applyBorder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2" fontId="0" fillId="0" borderId="16" xfId="0" applyNumberFormat="1" applyBorder="1"/>
    <xf numFmtId="2" fontId="0" fillId="0" borderId="5" xfId="0" applyNumberFormat="1" applyBorder="1"/>
    <xf numFmtId="2" fontId="0" fillId="0" borderId="0" xfId="0" applyNumberFormat="1"/>
    <xf numFmtId="49" fontId="0" fillId="0" borderId="5" xfId="0" applyNumberFormat="1" applyBorder="1"/>
    <xf numFmtId="2" fontId="15" fillId="0" borderId="5" xfId="0" applyNumberFormat="1" applyFont="1" applyBorder="1"/>
    <xf numFmtId="2" fontId="15" fillId="0" borderId="16" xfId="0" applyNumberFormat="1" applyFont="1" applyBorder="1"/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4" fontId="16" fillId="0" borderId="16" xfId="0" applyNumberFormat="1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167" fontId="1" fillId="0" borderId="5" xfId="0" applyNumberFormat="1" applyFont="1" applyBorder="1"/>
    <xf numFmtId="168" fontId="1" fillId="0" borderId="5" xfId="0" applyNumberFormat="1" applyFont="1" applyBorder="1"/>
    <xf numFmtId="169" fontId="0" fillId="0" borderId="5" xfId="0" applyNumberFormat="1" applyBorder="1"/>
    <xf numFmtId="0" fontId="15" fillId="0" borderId="0" xfId="0" applyFont="1"/>
    <xf numFmtId="0" fontId="1" fillId="9" borderId="12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wrapText="1"/>
    </xf>
    <xf numFmtId="0" fontId="1" fillId="9" borderId="13" xfId="0" applyFont="1" applyFill="1" applyBorder="1"/>
    <xf numFmtId="4" fontId="1" fillId="9" borderId="13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wrapText="1"/>
    </xf>
    <xf numFmtId="0" fontId="1" fillId="9" borderId="5" xfId="0" applyFont="1" applyFill="1" applyBorder="1"/>
    <xf numFmtId="4" fontId="1" fillId="9" borderId="5" xfId="0" applyNumberFormat="1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0" fillId="9" borderId="5" xfId="0" applyFill="1" applyBorder="1"/>
    <xf numFmtId="4" fontId="0" fillId="9" borderId="5" xfId="0" applyNumberForma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wrapText="1"/>
    </xf>
    <xf numFmtId="0" fontId="0" fillId="5" borderId="5" xfId="0" applyFill="1" applyBorder="1"/>
    <xf numFmtId="4" fontId="0" fillId="5" borderId="5" xfId="0" applyNumberForma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0" fillId="11" borderId="19" xfId="0" applyFill="1" applyBorder="1" applyAlignment="1">
      <alignment wrapText="1"/>
    </xf>
    <xf numFmtId="0" fontId="0" fillId="11" borderId="19" xfId="0" applyFill="1" applyBorder="1"/>
    <xf numFmtId="165" fontId="0" fillId="11" borderId="19" xfId="0" applyNumberForma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4" fontId="1" fillId="9" borderId="14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4" fontId="1" fillId="16" borderId="19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0" fontId="5" fillId="0" borderId="13" xfId="0" applyFont="1" applyFill="1" applyBorder="1" applyAlignment="1">
      <alignment horizontal="left" vertical="center"/>
    </xf>
    <xf numFmtId="0" fontId="0" fillId="0" borderId="13" xfId="0" applyBorder="1"/>
    <xf numFmtId="4" fontId="1" fillId="17" borderId="13" xfId="0" applyNumberFormat="1" applyFont="1" applyFill="1" applyBorder="1" applyAlignment="1">
      <alignment horizontal="center" vertical="center"/>
    </xf>
    <xf numFmtId="4" fontId="1" fillId="17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4" fontId="1" fillId="8" borderId="13" xfId="0" applyNumberFormat="1" applyFont="1" applyFill="1" applyBorder="1" applyAlignment="1">
      <alignment horizontal="center" vertical="center"/>
    </xf>
    <xf numFmtId="4" fontId="1" fillId="8" borderId="14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/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4" fontId="0" fillId="0" borderId="16" xfId="0" applyNumberFormat="1" applyFill="1" applyBorder="1"/>
    <xf numFmtId="4" fontId="0" fillId="0" borderId="5" xfId="0" applyNumberFormat="1" applyFill="1" applyBorder="1"/>
    <xf numFmtId="4" fontId="15" fillId="0" borderId="16" xfId="0" applyNumberFormat="1" applyFont="1" applyFill="1" applyBorder="1"/>
    <xf numFmtId="4" fontId="15" fillId="0" borderId="5" xfId="0" applyNumberFormat="1" applyFont="1" applyBorder="1"/>
    <xf numFmtId="4" fontId="15" fillId="0" borderId="16" xfId="0" applyNumberFormat="1" applyFont="1" applyBorder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18" borderId="0" xfId="0" applyFont="1" applyFill="1" applyBorder="1" applyAlignment="1">
      <alignment vertical="center"/>
    </xf>
    <xf numFmtId="0" fontId="18" fillId="0" borderId="0" xfId="0" applyFont="1" applyFill="1"/>
    <xf numFmtId="164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/>
    <xf numFmtId="165" fontId="18" fillId="0" borderId="0" xfId="0" applyNumberFormat="1" applyFont="1" applyFill="1" applyAlignment="1">
      <alignment vertical="center"/>
    </xf>
    <xf numFmtId="166" fontId="18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/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27" fillId="0" borderId="0" xfId="0" applyFont="1"/>
    <xf numFmtId="0" fontId="28" fillId="0" borderId="0" xfId="0" applyFont="1" applyFill="1"/>
    <xf numFmtId="2" fontId="18" fillId="0" borderId="0" xfId="0" applyNumberFormat="1" applyFont="1"/>
    <xf numFmtId="0" fontId="28" fillId="0" borderId="0" xfId="0" applyFont="1"/>
    <xf numFmtId="2" fontId="28" fillId="0" borderId="0" xfId="0" applyNumberFormat="1" applyFont="1"/>
    <xf numFmtId="4" fontId="28" fillId="0" borderId="0" xfId="0" applyNumberFormat="1" applyFont="1"/>
    <xf numFmtId="0" fontId="28" fillId="0" borderId="0" xfId="0" applyFont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0" fillId="0" borderId="0" xfId="0" applyFont="1"/>
    <xf numFmtId="0" fontId="29" fillId="0" borderId="0" xfId="0" applyFont="1"/>
    <xf numFmtId="0" fontId="30" fillId="0" borderId="0" xfId="0" applyFont="1" applyFill="1"/>
    <xf numFmtId="167" fontId="28" fillId="0" borderId="0" xfId="0" applyNumberFormat="1" applyFont="1"/>
    <xf numFmtId="0" fontId="28" fillId="0" borderId="0" xfId="0" applyFont="1" applyFill="1" applyAlignment="1">
      <alignment horizontal="center"/>
    </xf>
    <xf numFmtId="0" fontId="28" fillId="0" borderId="0" xfId="1" applyFont="1" applyAlignment="1">
      <alignment vertical="center"/>
    </xf>
    <xf numFmtId="0" fontId="28" fillId="0" borderId="0" xfId="2" applyFont="1"/>
    <xf numFmtId="167" fontId="18" fillId="0" borderId="0" xfId="0" applyNumberFormat="1" applyFont="1"/>
    <xf numFmtId="0" fontId="5" fillId="0" borderId="35" xfId="0" applyFont="1" applyBorder="1" applyAlignment="1">
      <alignment horizontal="center" vertical="center"/>
    </xf>
    <xf numFmtId="0" fontId="1" fillId="0" borderId="61" xfId="0" applyFont="1" applyBorder="1" applyAlignment="1">
      <alignment wrapText="1"/>
    </xf>
    <xf numFmtId="0" fontId="1" fillId="0" borderId="61" xfId="0" applyFont="1" applyBorder="1" applyAlignment="1">
      <alignment horizontal="left" vertical="center"/>
    </xf>
    <xf numFmtId="4" fontId="1" fillId="0" borderId="61" xfId="0" applyNumberFormat="1" applyFont="1" applyBorder="1" applyAlignment="1">
      <alignment horizontal="center" vertical="center"/>
    </xf>
    <xf numFmtId="4" fontId="1" fillId="9" borderId="61" xfId="0" applyNumberFormat="1" applyFont="1" applyFill="1" applyBorder="1" applyAlignment="1">
      <alignment horizontal="center" vertical="center"/>
    </xf>
    <xf numFmtId="4" fontId="1" fillId="9" borderId="33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4" fontId="1" fillId="1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4" fontId="1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 wrapText="1"/>
    </xf>
    <xf numFmtId="4" fontId="1" fillId="5" borderId="16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4" fontId="15" fillId="1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4" fontId="15" fillId="0" borderId="20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6" fillId="15" borderId="19" xfId="0" applyNumberFormat="1" applyFont="1" applyFill="1" applyBorder="1" applyAlignment="1">
      <alignment horizontal="center" vertical="center"/>
    </xf>
    <xf numFmtId="0" fontId="0" fillId="0" borderId="16" xfId="0" applyBorder="1" applyAlignment="1"/>
    <xf numFmtId="4" fontId="15" fillId="0" borderId="2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4" fontId="15" fillId="0" borderId="2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4" fontId="0" fillId="0" borderId="20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left" vertical="center"/>
    </xf>
    <xf numFmtId="4" fontId="3" fillId="13" borderId="5" xfId="0" applyNumberFormat="1" applyFont="1" applyFill="1" applyBorder="1" applyAlignment="1">
      <alignment horizontal="center" vertical="center"/>
    </xf>
    <xf numFmtId="4" fontId="3" fillId="14" borderId="5" xfId="0" applyNumberFormat="1" applyFont="1" applyFill="1" applyBorder="1" applyAlignment="1">
      <alignment horizontal="center" vertical="center"/>
    </xf>
    <xf numFmtId="4" fontId="11" fillId="13" borderId="5" xfId="0" applyNumberFormat="1" applyFont="1" applyFill="1" applyBorder="1" applyAlignment="1">
      <alignment horizontal="center" vertical="center"/>
    </xf>
    <xf numFmtId="4" fontId="11" fillId="14" borderId="5" xfId="0" applyNumberFormat="1" applyFont="1" applyFill="1" applyBorder="1" applyAlignment="1">
      <alignment horizontal="center" vertical="center"/>
    </xf>
    <xf numFmtId="4" fontId="11" fillId="13" borderId="6" xfId="0" applyNumberFormat="1" applyFont="1" applyFill="1" applyBorder="1" applyAlignment="1">
      <alignment horizontal="center" vertical="center"/>
    </xf>
    <xf numFmtId="4" fontId="3" fillId="14" borderId="6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2" fontId="3" fillId="4" borderId="24" xfId="0" applyNumberFormat="1" applyFont="1" applyFill="1" applyBorder="1" applyAlignment="1">
      <alignment horizontal="center" vertical="center"/>
    </xf>
    <xf numFmtId="2" fontId="3" fillId="7" borderId="24" xfId="0" applyNumberFormat="1" applyFont="1" applyFill="1" applyBorder="1" applyAlignment="1">
      <alignment horizontal="center" vertical="center"/>
    </xf>
    <xf numFmtId="2" fontId="3" fillId="8" borderId="24" xfId="0" applyNumberFormat="1" applyFont="1" applyFill="1" applyBorder="1" applyAlignment="1">
      <alignment horizontal="center" vertical="center"/>
    </xf>
    <xf numFmtId="2" fontId="3" fillId="8" borderId="32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29" xfId="0" applyFont="1" applyBorder="1" applyAlignment="1">
      <alignment wrapText="1"/>
    </xf>
    <xf numFmtId="0" fontId="18" fillId="0" borderId="53" xfId="0" applyFont="1" applyBorder="1" applyAlignment="1">
      <alignment wrapText="1"/>
    </xf>
    <xf numFmtId="49" fontId="18" fillId="0" borderId="4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2" fontId="18" fillId="0" borderId="43" xfId="0" applyNumberFormat="1" applyFont="1" applyBorder="1" applyAlignment="1">
      <alignment vertical="center"/>
    </xf>
    <xf numFmtId="2" fontId="18" fillId="0" borderId="4" xfId="0" applyNumberFormat="1" applyFont="1" applyBorder="1" applyAlignment="1">
      <alignment vertical="center"/>
    </xf>
    <xf numFmtId="2" fontId="18" fillId="0" borderId="27" xfId="0" applyNumberFormat="1" applyFont="1" applyBorder="1" applyAlignment="1">
      <alignment vertical="center"/>
    </xf>
    <xf numFmtId="2" fontId="18" fillId="0" borderId="41" xfId="0" applyNumberFormat="1" applyFont="1" applyBorder="1" applyAlignment="1">
      <alignment vertical="center"/>
    </xf>
    <xf numFmtId="2" fontId="18" fillId="0" borderId="42" xfId="0" applyNumberFormat="1" applyFont="1" applyBorder="1" applyAlignment="1">
      <alignment vertical="center"/>
    </xf>
    <xf numFmtId="2" fontId="18" fillId="0" borderId="40" xfId="0" applyNumberFormat="1" applyFont="1" applyBorder="1" applyAlignment="1">
      <alignment vertical="center"/>
    </xf>
    <xf numFmtId="2" fontId="18" fillId="0" borderId="6" xfId="0" applyNumberFormat="1" applyFont="1" applyBorder="1" applyAlignment="1">
      <alignment vertical="center"/>
    </xf>
    <xf numFmtId="0" fontId="18" fillId="0" borderId="27" xfId="0" applyFont="1" applyBorder="1" applyAlignment="1">
      <alignment wrapText="1"/>
    </xf>
    <xf numFmtId="0" fontId="18" fillId="0" borderId="40" xfId="0" applyFont="1" applyBorder="1" applyAlignment="1">
      <alignment wrapText="1"/>
    </xf>
    <xf numFmtId="49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vertical="center"/>
    </xf>
    <xf numFmtId="2" fontId="18" fillId="0" borderId="3" xfId="0" applyNumberFormat="1" applyFont="1" applyBorder="1" applyAlignment="1">
      <alignment vertical="center"/>
    </xf>
    <xf numFmtId="2" fontId="18" fillId="0" borderId="59" xfId="0" applyNumberFormat="1" applyFont="1" applyBorder="1" applyAlignment="1">
      <alignment vertical="center"/>
    </xf>
    <xf numFmtId="2" fontId="18" fillId="0" borderId="29" xfId="0" applyNumberFormat="1" applyFont="1" applyBorder="1" applyAlignment="1">
      <alignment vertical="center"/>
    </xf>
    <xf numFmtId="2" fontId="18" fillId="0" borderId="55" xfId="0" applyNumberFormat="1" applyFont="1" applyBorder="1" applyAlignment="1">
      <alignment vertical="center"/>
    </xf>
    <xf numFmtId="2" fontId="18" fillId="0" borderId="56" xfId="0" applyNumberFormat="1" applyFont="1" applyBorder="1" applyAlignment="1">
      <alignment vertical="center"/>
    </xf>
    <xf numFmtId="2" fontId="18" fillId="0" borderId="53" xfId="0" applyNumberFormat="1" applyFont="1" applyBorder="1" applyAlignment="1">
      <alignment vertical="center"/>
    </xf>
    <xf numFmtId="2" fontId="18" fillId="0" borderId="60" xfId="0" applyNumberFormat="1" applyFont="1" applyBorder="1" applyAlignment="1">
      <alignment vertical="center"/>
    </xf>
    <xf numFmtId="0" fontId="18" fillId="0" borderId="29" xfId="0" applyFont="1" applyBorder="1" applyAlignment="1">
      <alignment vertical="center" wrapText="1"/>
    </xf>
    <xf numFmtId="0" fontId="18" fillId="0" borderId="53" xfId="0" applyFont="1" applyBorder="1" applyAlignment="1">
      <alignment vertical="center" wrapText="1"/>
    </xf>
    <xf numFmtId="2" fontId="18" fillId="0" borderId="54" xfId="0" applyNumberFormat="1" applyFont="1" applyBorder="1" applyAlignment="1">
      <alignment vertical="center"/>
    </xf>
    <xf numFmtId="165" fontId="18" fillId="0" borderId="4" xfId="0" applyNumberFormat="1" applyFont="1" applyBorder="1" applyAlignment="1">
      <alignment vertical="center"/>
    </xf>
    <xf numFmtId="165" fontId="18" fillId="0" borderId="6" xfId="0" applyNumberFormat="1" applyFont="1" applyBorder="1" applyAlignment="1">
      <alignment vertical="center"/>
    </xf>
    <xf numFmtId="165" fontId="18" fillId="0" borderId="60" xfId="0" applyNumberFormat="1" applyFont="1" applyBorder="1" applyAlignment="1">
      <alignment vertical="center"/>
    </xf>
    <xf numFmtId="165" fontId="18" fillId="0" borderId="41" xfId="0" applyNumberFormat="1" applyFont="1" applyBorder="1" applyAlignment="1">
      <alignment vertical="center"/>
    </xf>
    <xf numFmtId="165" fontId="18" fillId="0" borderId="27" xfId="0" applyNumberFormat="1" applyFont="1" applyBorder="1" applyAlignment="1">
      <alignment vertical="center"/>
    </xf>
    <xf numFmtId="165" fontId="18" fillId="0" borderId="43" xfId="0" applyNumberFormat="1" applyFont="1" applyBorder="1" applyAlignment="1">
      <alignment vertical="center"/>
    </xf>
    <xf numFmtId="4" fontId="18" fillId="0" borderId="4" xfId="0" applyNumberFormat="1" applyFont="1" applyBorder="1" applyAlignment="1">
      <alignment vertical="center"/>
    </xf>
    <xf numFmtId="4" fontId="18" fillId="0" borderId="6" xfId="0" applyNumberFormat="1" applyFont="1" applyBorder="1" applyAlignment="1">
      <alignment vertical="center"/>
    </xf>
    <xf numFmtId="4" fontId="18" fillId="0" borderId="60" xfId="0" applyNumberFormat="1" applyFont="1" applyBorder="1" applyAlignment="1">
      <alignment vertical="center"/>
    </xf>
    <xf numFmtId="4" fontId="18" fillId="0" borderId="27" xfId="0" applyNumberFormat="1" applyFont="1" applyBorder="1" applyAlignment="1">
      <alignment vertical="center"/>
    </xf>
    <xf numFmtId="4" fontId="18" fillId="0" borderId="41" xfId="0" applyNumberFormat="1" applyFont="1" applyBorder="1" applyAlignment="1">
      <alignment vertical="center"/>
    </xf>
    <xf numFmtId="4" fontId="18" fillId="0" borderId="42" xfId="0" applyNumberFormat="1" applyFont="1" applyBorder="1" applyAlignment="1">
      <alignment vertical="center"/>
    </xf>
    <xf numFmtId="4" fontId="18" fillId="0" borderId="40" xfId="0" applyNumberFormat="1" applyFont="1" applyBorder="1" applyAlignment="1">
      <alignment vertical="center"/>
    </xf>
    <xf numFmtId="49" fontId="18" fillId="0" borderId="8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  <xf numFmtId="165" fontId="18" fillId="0" borderId="8" xfId="0" applyNumberFormat="1" applyFont="1" applyBorder="1" applyAlignment="1">
      <alignment vertical="center"/>
    </xf>
    <xf numFmtId="165" fontId="18" fillId="0" borderId="11" xfId="0" applyNumberFormat="1" applyFont="1" applyBorder="1" applyAlignment="1">
      <alignment vertical="center"/>
    </xf>
    <xf numFmtId="165" fontId="18" fillId="0" borderId="47" xfId="0" applyNumberFormat="1" applyFont="1" applyBorder="1" applyAlignment="1">
      <alignment vertical="center"/>
    </xf>
    <xf numFmtId="165" fontId="18" fillId="0" borderId="30" xfId="0" applyNumberFormat="1" applyFont="1" applyBorder="1" applyAlignment="1">
      <alignment vertical="center"/>
    </xf>
    <xf numFmtId="165" fontId="18" fillId="0" borderId="45" xfId="0" applyNumberFormat="1" applyFont="1" applyBorder="1" applyAlignment="1">
      <alignment vertical="center"/>
    </xf>
    <xf numFmtId="165" fontId="18" fillId="0" borderId="46" xfId="0" applyNumberFormat="1" applyFont="1" applyBorder="1" applyAlignment="1">
      <alignment vertical="center"/>
    </xf>
    <xf numFmtId="165" fontId="18" fillId="0" borderId="57" xfId="0" applyNumberFormat="1" applyFont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wrapText="1"/>
    </xf>
    <xf numFmtId="0" fontId="18" fillId="0" borderId="53" xfId="0" applyFont="1" applyFill="1" applyBorder="1" applyAlignment="1">
      <alignment wrapText="1"/>
    </xf>
    <xf numFmtId="4" fontId="18" fillId="0" borderId="1" xfId="0" applyNumberFormat="1" applyFont="1" applyFill="1" applyBorder="1" applyAlignment="1">
      <alignment vertical="center"/>
    </xf>
    <xf numFmtId="4" fontId="18" fillId="0" borderId="54" xfId="0" applyNumberFormat="1" applyFont="1" applyFill="1" applyBorder="1" applyAlignment="1">
      <alignment vertical="center"/>
    </xf>
    <xf numFmtId="4" fontId="18" fillId="0" borderId="29" xfId="0" applyNumberFormat="1" applyFont="1" applyFill="1" applyBorder="1" applyAlignment="1">
      <alignment vertical="center"/>
    </xf>
    <xf numFmtId="4" fontId="18" fillId="0" borderId="55" xfId="0" applyNumberFormat="1" applyFont="1" applyFill="1" applyBorder="1" applyAlignment="1">
      <alignment vertical="center"/>
    </xf>
    <xf numFmtId="4" fontId="18" fillId="0" borderId="56" xfId="0" applyNumberFormat="1" applyFont="1" applyFill="1" applyBorder="1" applyAlignment="1">
      <alignment vertical="center"/>
    </xf>
    <xf numFmtId="4" fontId="18" fillId="0" borderId="53" xfId="0" applyNumberFormat="1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wrapText="1"/>
    </xf>
    <xf numFmtId="165" fontId="18" fillId="0" borderId="5" xfId="0" applyNumberFormat="1" applyFont="1" applyFill="1" applyBorder="1" applyAlignment="1">
      <alignment vertical="center"/>
    </xf>
    <xf numFmtId="170" fontId="18" fillId="0" borderId="5" xfId="0" applyNumberFormat="1" applyFont="1" applyFill="1" applyBorder="1" applyAlignment="1">
      <alignment vertical="center"/>
    </xf>
    <xf numFmtId="49" fontId="18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 wrapText="1"/>
    </xf>
    <xf numFmtId="2" fontId="18" fillId="0" borderId="5" xfId="0" applyNumberFormat="1" applyFont="1" applyFill="1" applyBorder="1" applyAlignment="1">
      <alignment vertical="center"/>
    </xf>
    <xf numFmtId="49" fontId="18" fillId="0" borderId="4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vertical="center" wrapText="1"/>
    </xf>
    <xf numFmtId="0" fontId="18" fillId="0" borderId="40" xfId="0" applyFont="1" applyFill="1" applyBorder="1" applyAlignment="1">
      <alignment vertical="center" wrapText="1"/>
    </xf>
    <xf numFmtId="2" fontId="18" fillId="0" borderId="4" xfId="0" applyNumberFormat="1" applyFont="1" applyFill="1" applyBorder="1" applyAlignment="1">
      <alignment vertical="center"/>
    </xf>
    <xf numFmtId="2" fontId="18" fillId="0" borderId="43" xfId="0" applyNumberFormat="1" applyFont="1" applyFill="1" applyBorder="1" applyAlignment="1">
      <alignment vertical="center"/>
    </xf>
    <xf numFmtId="2" fontId="18" fillId="0" borderId="27" xfId="0" applyNumberFormat="1" applyFont="1" applyFill="1" applyBorder="1" applyAlignment="1">
      <alignment vertical="center"/>
    </xf>
    <xf numFmtId="2" fontId="18" fillId="0" borderId="41" xfId="0" applyNumberFormat="1" applyFont="1" applyFill="1" applyBorder="1" applyAlignment="1">
      <alignment vertical="center"/>
    </xf>
    <xf numFmtId="2" fontId="18" fillId="0" borderId="42" xfId="0" applyNumberFormat="1" applyFont="1" applyFill="1" applyBorder="1" applyAlignment="1">
      <alignment vertical="center"/>
    </xf>
    <xf numFmtId="2" fontId="18" fillId="0" borderId="40" xfId="0" applyNumberFormat="1" applyFont="1" applyFill="1" applyBorder="1" applyAlignment="1">
      <alignment vertical="center"/>
    </xf>
    <xf numFmtId="2" fontId="18" fillId="0" borderId="6" xfId="0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40" xfId="0" applyFont="1" applyFill="1" applyBorder="1" applyAlignment="1">
      <alignment vertical="center"/>
    </xf>
    <xf numFmtId="0" fontId="14" fillId="0" borderId="0" xfId="0" applyFont="1" applyAlignme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2" fontId="18" fillId="19" borderId="36" xfId="0" applyNumberFormat="1" applyFont="1" applyFill="1" applyBorder="1" applyAlignment="1">
      <alignment horizontal="center" vertical="center"/>
    </xf>
    <xf numFmtId="2" fontId="18" fillId="19" borderId="37" xfId="0" applyNumberFormat="1" applyFont="1" applyFill="1" applyBorder="1" applyAlignment="1">
      <alignment horizontal="center" vertical="center"/>
    </xf>
    <xf numFmtId="2" fontId="18" fillId="19" borderId="34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/>
    <xf numFmtId="0" fontId="27" fillId="0" borderId="4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27" fillId="19" borderId="50" xfId="0" applyFont="1" applyFill="1" applyBorder="1" applyAlignment="1">
      <alignment horizontal="center" vertical="center"/>
    </xf>
    <xf numFmtId="0" fontId="27" fillId="19" borderId="49" xfId="0" applyFont="1" applyFill="1" applyBorder="1" applyAlignment="1">
      <alignment horizontal="center" vertical="center"/>
    </xf>
    <xf numFmtId="0" fontId="27" fillId="19" borderId="58" xfId="0" applyFont="1" applyFill="1" applyBorder="1" applyAlignment="1">
      <alignment horizontal="center" vertical="center"/>
    </xf>
    <xf numFmtId="49" fontId="27" fillId="19" borderId="50" xfId="0" applyNumberFormat="1" applyFont="1" applyFill="1" applyBorder="1" applyAlignment="1">
      <alignment horizontal="center" vertical="center"/>
    </xf>
    <xf numFmtId="49" fontId="27" fillId="19" borderId="49" xfId="0" applyNumberFormat="1" applyFont="1" applyFill="1" applyBorder="1" applyAlignment="1">
      <alignment horizontal="center" vertical="center"/>
    </xf>
    <xf numFmtId="49" fontId="27" fillId="19" borderId="58" xfId="0" applyNumberFormat="1" applyFont="1" applyFill="1" applyBorder="1" applyAlignment="1">
      <alignment horizontal="center" vertical="center"/>
    </xf>
    <xf numFmtId="49" fontId="27" fillId="20" borderId="50" xfId="0" applyNumberFormat="1" applyFont="1" applyFill="1" applyBorder="1" applyAlignment="1">
      <alignment horizontal="center" vertical="center"/>
    </xf>
    <xf numFmtId="49" fontId="27" fillId="20" borderId="49" xfId="0" applyNumberFormat="1" applyFont="1" applyFill="1" applyBorder="1" applyAlignment="1">
      <alignment horizontal="center" vertical="center"/>
    </xf>
    <xf numFmtId="49" fontId="27" fillId="20" borderId="5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62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3" fillId="0" borderId="0" xfId="0" applyFont="1" applyAlignment="1"/>
  </cellXfs>
  <cellStyles count="3">
    <cellStyle name="Обычный" xfId="0" builtinId="0"/>
    <cellStyle name="Обычный_Додатки по тарифам" xfId="2"/>
    <cellStyle name="Обычный_Общий расход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86;&#1084;&#1072;/Desktop/&#1054;&#1083;&#1103;%201/&#1058;&#1072;&#1088;&#1080;&#1092;/2019/&#1054;&#1083;&#1103;/&#1058;&#1072;&#1088;&#1080;&#1092;/&#1082;&#1086;&#1088;&#1080;&#1075;&#1091;&#1074;&#1072;&#1085;&#1085;&#1103;%202018/&#1088;&#1086;&#1079;&#1088;&#1072;&#1093;&#1091;&#1085;&#1082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витр  01.01.17"/>
      <sheetName val="за 1 Гкал 16"/>
      <sheetName val="на 01.11.18"/>
      <sheetName val="план витр  2018"/>
      <sheetName val="за 1 Гкал 18"/>
      <sheetName val="прямі зв"/>
      <sheetName val="загальновир"/>
      <sheetName val="адмін"/>
      <sheetName val="збут"/>
    </sheetNames>
    <sheetDataSet>
      <sheetData sheetId="0" refreshError="1">
        <row r="26">
          <cell r="G26">
            <v>0</v>
          </cell>
          <cell r="J26">
            <v>0</v>
          </cell>
          <cell r="M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view="pageBreakPreview" zoomScale="85" zoomScaleSheetLayoutView="85" workbookViewId="0">
      <selection sqref="A1:XFD1048576"/>
    </sheetView>
  </sheetViews>
  <sheetFormatPr defaultRowHeight="15"/>
  <cols>
    <col min="1" max="1" width="4.85546875" customWidth="1"/>
    <col min="2" max="2" width="29.7109375" customWidth="1"/>
    <col min="3" max="3" width="12.140625" customWidth="1"/>
    <col min="4" max="4" width="14.140625" customWidth="1"/>
    <col min="5" max="5" width="14.28515625" customWidth="1"/>
    <col min="6" max="6" width="13.85546875" customWidth="1"/>
    <col min="7" max="7" width="13.5703125" customWidth="1"/>
    <col min="8" max="8" width="12.42578125" bestFit="1" customWidth="1"/>
    <col min="9" max="9" width="13.140625" bestFit="1" customWidth="1"/>
    <col min="10" max="10" width="11" customWidth="1"/>
    <col min="11" max="12" width="10.7109375" customWidth="1"/>
    <col min="13" max="13" width="11.42578125" customWidth="1"/>
    <col min="14" max="15" width="10.7109375" customWidth="1"/>
  </cols>
  <sheetData>
    <row r="1" spans="1:15" ht="18.75">
      <c r="B1" s="436" t="s">
        <v>174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 ht="18.75">
      <c r="B2" s="436" t="s">
        <v>175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</row>
    <row r="3" spans="1:15" ht="15.75" thickBot="1">
      <c r="N3" t="s">
        <v>96</v>
      </c>
    </row>
    <row r="4" spans="1:15">
      <c r="A4" s="437"/>
      <c r="B4" s="440" t="s">
        <v>0</v>
      </c>
      <c r="C4" s="443" t="s">
        <v>1</v>
      </c>
      <c r="D4" s="446" t="s">
        <v>2</v>
      </c>
      <c r="E4" s="446"/>
      <c r="F4" s="446"/>
      <c r="G4" s="448" t="s">
        <v>3</v>
      </c>
      <c r="H4" s="448"/>
      <c r="I4" s="448"/>
      <c r="J4" s="448"/>
      <c r="K4" s="448"/>
      <c r="L4" s="448"/>
      <c r="M4" s="448"/>
      <c r="N4" s="448"/>
      <c r="O4" s="449"/>
    </row>
    <row r="5" spans="1:15">
      <c r="A5" s="438"/>
      <c r="B5" s="441"/>
      <c r="C5" s="444"/>
      <c r="D5" s="447"/>
      <c r="E5" s="447"/>
      <c r="F5" s="447"/>
      <c r="G5" s="450" t="s">
        <v>4</v>
      </c>
      <c r="H5" s="450"/>
      <c r="I5" s="450"/>
      <c r="J5" s="450" t="s">
        <v>5</v>
      </c>
      <c r="K5" s="450"/>
      <c r="L5" s="450"/>
      <c r="M5" s="450" t="s">
        <v>6</v>
      </c>
      <c r="N5" s="450"/>
      <c r="O5" s="451"/>
    </row>
    <row r="6" spans="1:15">
      <c r="A6" s="438"/>
      <c r="B6" s="441"/>
      <c r="C6" s="444"/>
      <c r="D6" s="452" t="s">
        <v>7</v>
      </c>
      <c r="E6" s="444" t="s">
        <v>8</v>
      </c>
      <c r="F6" s="444"/>
      <c r="G6" s="1" t="s">
        <v>7</v>
      </c>
      <c r="H6" s="454" t="s">
        <v>8</v>
      </c>
      <c r="I6" s="454"/>
      <c r="J6" s="1" t="s">
        <v>7</v>
      </c>
      <c r="K6" s="454" t="s">
        <v>8</v>
      </c>
      <c r="L6" s="454"/>
      <c r="M6" s="1" t="s">
        <v>7</v>
      </c>
      <c r="N6" s="454" t="s">
        <v>8</v>
      </c>
      <c r="O6" s="455"/>
    </row>
    <row r="7" spans="1:15" ht="45.75" thickBot="1">
      <c r="A7" s="439"/>
      <c r="B7" s="442"/>
      <c r="C7" s="445"/>
      <c r="D7" s="453"/>
      <c r="E7" s="2" t="s">
        <v>9</v>
      </c>
      <c r="F7" s="2" t="s">
        <v>10</v>
      </c>
      <c r="G7" s="3"/>
      <c r="H7" s="2" t="s">
        <v>9</v>
      </c>
      <c r="I7" s="2" t="s">
        <v>10</v>
      </c>
      <c r="J7" s="3"/>
      <c r="K7" s="2" t="s">
        <v>9</v>
      </c>
      <c r="L7" s="2" t="s">
        <v>10</v>
      </c>
      <c r="M7" s="3"/>
      <c r="N7" s="2" t="s">
        <v>9</v>
      </c>
      <c r="O7" s="4" t="s">
        <v>10</v>
      </c>
    </row>
    <row r="8" spans="1:15" ht="32.25" thickBot="1">
      <c r="A8" s="5">
        <v>1</v>
      </c>
      <c r="B8" s="6" t="s">
        <v>11</v>
      </c>
      <c r="C8" s="7" t="s">
        <v>12</v>
      </c>
      <c r="D8" s="8">
        <f>E8+F8</f>
        <v>28814.581384599998</v>
      </c>
      <c r="E8" s="8">
        <f>H8+K8+N8</f>
        <v>7330.1351999999997</v>
      </c>
      <c r="F8" s="8">
        <f>I8+L8+O8</f>
        <v>21484.446184599998</v>
      </c>
      <c r="G8" s="9">
        <f>H8+I8</f>
        <v>19593.978351099999</v>
      </c>
      <c r="H8" s="9">
        <f>H80</f>
        <v>4984.5801999999994</v>
      </c>
      <c r="I8" s="9">
        <f>I9+I41+I66+I77+I78</f>
        <v>14609.398151099998</v>
      </c>
      <c r="J8" s="9">
        <f>K8+L8+0.01</f>
        <v>7779.8637620999998</v>
      </c>
      <c r="K8" s="9">
        <f>K80</f>
        <v>1979.0478000000001</v>
      </c>
      <c r="L8" s="9">
        <f>L80</f>
        <v>5800.8059620999993</v>
      </c>
      <c r="M8" s="9">
        <f>N8+O8</f>
        <v>1440.7492714</v>
      </c>
      <c r="N8" s="9">
        <f>N80</f>
        <v>366.50720000000001</v>
      </c>
      <c r="O8" s="10">
        <f>O80</f>
        <v>1074.2420714</v>
      </c>
    </row>
    <row r="9" spans="1:15" ht="60" customHeight="1" thickBot="1">
      <c r="A9" s="11">
        <v>2</v>
      </c>
      <c r="B9" s="12" t="s">
        <v>13</v>
      </c>
      <c r="C9" s="13" t="s">
        <v>12</v>
      </c>
      <c r="D9" s="8">
        <f>E9+F9+0.01</f>
        <v>25255.577784599995</v>
      </c>
      <c r="E9" s="8">
        <f t="shared" ref="E9:F83" si="0">H9+K9+N9</f>
        <v>3771.1215999999999</v>
      </c>
      <c r="F9" s="8">
        <f t="shared" si="0"/>
        <v>21484.446184599998</v>
      </c>
      <c r="G9" s="14">
        <f>H9+I9</f>
        <v>17173.746351099999</v>
      </c>
      <c r="H9" s="14">
        <f>H10+H19+H20</f>
        <v>2564.3481999999999</v>
      </c>
      <c r="I9" s="14">
        <f>I10+I19+I20</f>
        <v>14609.398151099998</v>
      </c>
      <c r="J9" s="14">
        <f>K9+L9+0.01</f>
        <v>6819.0095620999991</v>
      </c>
      <c r="K9" s="14">
        <f>K10+K19+K20</f>
        <v>1018.1935999999999</v>
      </c>
      <c r="L9" s="14">
        <f>L10+L19+L20</f>
        <v>5800.8059620999993</v>
      </c>
      <c r="M9" s="14">
        <f>N9+O9</f>
        <v>1262.8218714</v>
      </c>
      <c r="N9" s="14">
        <f>N10+N19+N20</f>
        <v>188.57980000000001</v>
      </c>
      <c r="O9" s="15">
        <f>O10+O19+O20</f>
        <v>1074.2420714</v>
      </c>
    </row>
    <row r="10" spans="1:15" ht="30">
      <c r="A10" s="16">
        <v>3</v>
      </c>
      <c r="B10" s="17" t="s">
        <v>14</v>
      </c>
      <c r="C10" s="18" t="s">
        <v>12</v>
      </c>
      <c r="D10" s="19">
        <f t="shared" ref="D10:D78" si="1">E10+F10</f>
        <v>22042.036184599998</v>
      </c>
      <c r="E10" s="19">
        <f t="shared" si="0"/>
        <v>557.58999999999992</v>
      </c>
      <c r="F10" s="19">
        <f t="shared" si="0"/>
        <v>21484.446184599998</v>
      </c>
      <c r="G10" s="20">
        <f>G12+G15+G16+G17+G18</f>
        <v>14988.5481511</v>
      </c>
      <c r="H10" s="20">
        <f t="shared" ref="H10:L10" si="2">H12+H15+H16+H17+H18</f>
        <v>379.15</v>
      </c>
      <c r="I10" s="20">
        <f t="shared" si="2"/>
        <v>14609.398151099998</v>
      </c>
      <c r="J10" s="20">
        <f>J12+J15+J16+J17+J18</f>
        <v>5951.3459620999993</v>
      </c>
      <c r="K10" s="20">
        <f t="shared" si="2"/>
        <v>150.54</v>
      </c>
      <c r="L10" s="20">
        <f t="shared" si="2"/>
        <v>5800.8059620999993</v>
      </c>
      <c r="M10" s="20">
        <f>N10+O10</f>
        <v>1102.1420714000001</v>
      </c>
      <c r="N10" s="20">
        <f>N12+N15+N16+N17+N18</f>
        <v>27.9</v>
      </c>
      <c r="O10" s="21">
        <f>O12+O15+O16+O17+O18</f>
        <v>1074.2420714</v>
      </c>
    </row>
    <row r="11" spans="1:15" ht="16.5" thickBot="1">
      <c r="A11" s="22"/>
      <c r="B11" s="23" t="s">
        <v>15</v>
      </c>
      <c r="C11" s="24"/>
      <c r="D11" s="25">
        <f t="shared" si="1"/>
        <v>0</v>
      </c>
      <c r="E11" s="25"/>
      <c r="F11" s="25"/>
      <c r="G11" s="26"/>
      <c r="H11" s="26"/>
      <c r="I11" s="26"/>
      <c r="J11" s="26"/>
      <c r="K11" s="26"/>
      <c r="L11" s="26"/>
      <c r="M11" s="26"/>
      <c r="N11" s="26"/>
      <c r="O11" s="27"/>
    </row>
    <row r="12" spans="1:15" ht="30.75" customHeight="1" thickBot="1">
      <c r="A12" s="28"/>
      <c r="B12" s="29" t="s">
        <v>16</v>
      </c>
      <c r="C12" s="30" t="s">
        <v>12</v>
      </c>
      <c r="D12" s="31">
        <f t="shared" si="1"/>
        <v>20119.676184599997</v>
      </c>
      <c r="E12" s="31">
        <f>H12+K12+N12</f>
        <v>0</v>
      </c>
      <c r="F12" s="31">
        <f>I12+L12+O12</f>
        <v>20119.676184599997</v>
      </c>
      <c r="G12" s="32">
        <f>H12+I12</f>
        <v>13681.348151099999</v>
      </c>
      <c r="H12" s="32">
        <f>(H13*H14)/1000</f>
        <v>0</v>
      </c>
      <c r="I12" s="32">
        <f>I13*I14/1000</f>
        <v>13681.348151099999</v>
      </c>
      <c r="J12" s="32">
        <f>K12+L12</f>
        <v>5432.3259620999997</v>
      </c>
      <c r="K12" s="32">
        <f>(K13*K14)/1000</f>
        <v>0</v>
      </c>
      <c r="L12" s="32">
        <f>L13*L14/1000</f>
        <v>5432.3259620999997</v>
      </c>
      <c r="M12" s="32">
        <f>N12+O12</f>
        <v>1006.0020714</v>
      </c>
      <c r="N12" s="32">
        <f>(N13*N14)/1000</f>
        <v>0</v>
      </c>
      <c r="O12" s="33">
        <f>O13*O14/1000</f>
        <v>1006.0020714</v>
      </c>
    </row>
    <row r="13" spans="1:15" ht="16.5" thickBot="1">
      <c r="A13" s="28"/>
      <c r="B13" s="29" t="s">
        <v>17</v>
      </c>
      <c r="C13" s="30" t="s">
        <v>18</v>
      </c>
      <c r="D13" s="31">
        <f>G13+J13+M13</f>
        <v>3305.1399999999994</v>
      </c>
      <c r="E13" s="34">
        <f>H13+K13+N13</f>
        <v>0</v>
      </c>
      <c r="F13" s="31">
        <f t="shared" si="0"/>
        <v>3305.1399999999994</v>
      </c>
      <c r="G13" s="32">
        <f>H13+I13</f>
        <v>2247.4899999999998</v>
      </c>
      <c r="H13" s="32">
        <v>0</v>
      </c>
      <c r="I13" s="32">
        <v>2247.4899999999998</v>
      </c>
      <c r="J13" s="32">
        <f>K13+L13</f>
        <v>892.39</v>
      </c>
      <c r="K13" s="32">
        <v>0</v>
      </c>
      <c r="L13" s="32">
        <v>892.39</v>
      </c>
      <c r="M13" s="32">
        <f>N13+O13</f>
        <v>165.26</v>
      </c>
      <c r="N13" s="32">
        <v>0</v>
      </c>
      <c r="O13" s="33">
        <v>165.26</v>
      </c>
    </row>
    <row r="14" spans="1:15" ht="16.5" thickBot="1">
      <c r="A14" s="28"/>
      <c r="B14" s="29" t="s">
        <v>19</v>
      </c>
      <c r="C14" s="30" t="s">
        <v>20</v>
      </c>
      <c r="D14" s="31">
        <v>6087.39</v>
      </c>
      <c r="E14" s="31">
        <v>6087.39</v>
      </c>
      <c r="F14" s="31">
        <v>6087.39</v>
      </c>
      <c r="G14" s="31">
        <v>6087.39</v>
      </c>
      <c r="H14" s="31">
        <v>6087.39</v>
      </c>
      <c r="I14" s="31">
        <v>6087.39</v>
      </c>
      <c r="J14" s="31">
        <v>6087.39</v>
      </c>
      <c r="K14" s="31">
        <v>6087.39</v>
      </c>
      <c r="L14" s="31">
        <v>6087.39</v>
      </c>
      <c r="M14" s="31">
        <v>6087.39</v>
      </c>
      <c r="N14" s="31">
        <v>6087.39</v>
      </c>
      <c r="O14" s="31">
        <v>6087.39</v>
      </c>
    </row>
    <row r="15" spans="1:15" ht="45">
      <c r="A15" s="16"/>
      <c r="B15" s="35" t="s">
        <v>21</v>
      </c>
      <c r="C15" s="18" t="s">
        <v>12</v>
      </c>
      <c r="D15" s="36">
        <f t="shared" si="1"/>
        <v>1705.96</v>
      </c>
      <c r="E15" s="36">
        <f>H15+K15+N15</f>
        <v>341.19</v>
      </c>
      <c r="F15" s="36">
        <f t="shared" si="0"/>
        <v>1364.77</v>
      </c>
      <c r="G15" s="37">
        <f>H15+I15</f>
        <v>1160.06</v>
      </c>
      <c r="H15" s="38">
        <v>232.01</v>
      </c>
      <c r="I15" s="38">
        <v>928.05</v>
      </c>
      <c r="J15" s="38">
        <f t="shared" ref="J15:J18" si="3">K15+L15</f>
        <v>460.6</v>
      </c>
      <c r="K15" s="38">
        <v>92.12</v>
      </c>
      <c r="L15" s="38">
        <v>368.48</v>
      </c>
      <c r="M15" s="38">
        <f t="shared" ref="M15:M18" si="4">N15+O15</f>
        <v>85.3</v>
      </c>
      <c r="N15" s="38">
        <v>17.059999999999999</v>
      </c>
      <c r="O15" s="39">
        <v>68.239999999999995</v>
      </c>
    </row>
    <row r="16" spans="1:15" ht="15.75">
      <c r="A16" s="40"/>
      <c r="B16" s="41" t="s">
        <v>22</v>
      </c>
      <c r="C16" s="42" t="s">
        <v>12</v>
      </c>
      <c r="D16" s="43">
        <f t="shared" si="1"/>
        <v>199.8</v>
      </c>
      <c r="E16" s="43">
        <f t="shared" si="0"/>
        <v>199.8</v>
      </c>
      <c r="F16" s="43">
        <f>I16+L16+O16</f>
        <v>0</v>
      </c>
      <c r="G16" s="44">
        <f>H16+I16</f>
        <v>135.86000000000001</v>
      </c>
      <c r="H16" s="44">
        <v>135.86000000000001</v>
      </c>
      <c r="I16" s="44">
        <v>0</v>
      </c>
      <c r="J16" s="44">
        <f t="shared" si="3"/>
        <v>53.94</v>
      </c>
      <c r="K16" s="44">
        <v>53.94</v>
      </c>
      <c r="L16" s="44">
        <v>0</v>
      </c>
      <c r="M16" s="44">
        <f t="shared" si="4"/>
        <v>10</v>
      </c>
      <c r="N16" s="44">
        <v>10</v>
      </c>
      <c r="O16" s="45">
        <v>0</v>
      </c>
    </row>
    <row r="17" spans="1:15" ht="15.75">
      <c r="A17" s="40"/>
      <c r="B17" s="41" t="s">
        <v>23</v>
      </c>
      <c r="C17" s="42" t="s">
        <v>12</v>
      </c>
      <c r="D17" s="43">
        <f t="shared" si="1"/>
        <v>16.600000000000001</v>
      </c>
      <c r="E17" s="43">
        <f t="shared" si="0"/>
        <v>16.600000000000001</v>
      </c>
      <c r="F17" s="43">
        <f t="shared" si="0"/>
        <v>0</v>
      </c>
      <c r="G17" s="44">
        <f>H17+I17</f>
        <v>11.28</v>
      </c>
      <c r="H17" s="44">
        <v>11.28</v>
      </c>
      <c r="I17" s="44">
        <v>0</v>
      </c>
      <c r="J17" s="44">
        <f t="shared" si="3"/>
        <v>4.4800000000000004</v>
      </c>
      <c r="K17" s="44">
        <v>4.4800000000000004</v>
      </c>
      <c r="L17" s="44">
        <v>0</v>
      </c>
      <c r="M17" s="44">
        <f t="shared" si="4"/>
        <v>0.84</v>
      </c>
      <c r="N17" s="44">
        <v>0.84</v>
      </c>
      <c r="O17" s="45">
        <v>0</v>
      </c>
    </row>
    <row r="18" spans="1:15" ht="15.75">
      <c r="A18" s="40"/>
      <c r="B18" s="41" t="s">
        <v>24</v>
      </c>
      <c r="C18" s="42" t="s">
        <v>12</v>
      </c>
      <c r="D18" s="43">
        <f t="shared" si="1"/>
        <v>0</v>
      </c>
      <c r="E18" s="43">
        <f t="shared" si="0"/>
        <v>0</v>
      </c>
      <c r="F18" s="43">
        <f t="shared" si="0"/>
        <v>0</v>
      </c>
      <c r="G18" s="44">
        <f t="shared" ref="G18:G19" si="5">H18+I18</f>
        <v>0</v>
      </c>
      <c r="H18" s="44">
        <v>0</v>
      </c>
      <c r="I18" s="44">
        <v>0</v>
      </c>
      <c r="J18" s="44">
        <f t="shared" si="3"/>
        <v>0</v>
      </c>
      <c r="K18" s="44">
        <v>0</v>
      </c>
      <c r="L18" s="44">
        <v>0</v>
      </c>
      <c r="M18" s="44">
        <f t="shared" si="4"/>
        <v>0</v>
      </c>
      <c r="N18" s="44">
        <v>0</v>
      </c>
      <c r="O18" s="45">
        <v>0</v>
      </c>
    </row>
    <row r="19" spans="1:15" ht="30">
      <c r="A19" s="40">
        <v>4</v>
      </c>
      <c r="B19" s="41" t="s">
        <v>25</v>
      </c>
      <c r="C19" s="42" t="s">
        <v>12</v>
      </c>
      <c r="D19" s="43">
        <f t="shared" si="1"/>
        <v>2421.7800000000002</v>
      </c>
      <c r="E19" s="43">
        <f t="shared" si="0"/>
        <v>2421.7800000000002</v>
      </c>
      <c r="F19" s="43">
        <f t="shared" si="0"/>
        <v>0</v>
      </c>
      <c r="G19" s="44">
        <f t="shared" si="5"/>
        <v>1646.81</v>
      </c>
      <c r="H19" s="44">
        <v>1646.81</v>
      </c>
      <c r="I19" s="44">
        <v>0</v>
      </c>
      <c r="J19" s="44">
        <f>K19+L19</f>
        <v>653.88</v>
      </c>
      <c r="K19" s="44">
        <v>653.88</v>
      </c>
      <c r="L19" s="44">
        <v>0</v>
      </c>
      <c r="M19" s="44">
        <f>N19+O19</f>
        <v>121.09</v>
      </c>
      <c r="N19" s="44">
        <v>121.09</v>
      </c>
      <c r="O19" s="45">
        <v>0</v>
      </c>
    </row>
    <row r="20" spans="1:15" ht="15.75">
      <c r="A20" s="40">
        <v>5</v>
      </c>
      <c r="B20" s="41" t="s">
        <v>26</v>
      </c>
      <c r="C20" s="42" t="s">
        <v>12</v>
      </c>
      <c r="D20" s="43">
        <f t="shared" si="1"/>
        <v>791.75159999999994</v>
      </c>
      <c r="E20" s="43">
        <f t="shared" si="0"/>
        <v>791.75159999999994</v>
      </c>
      <c r="F20" s="43">
        <f t="shared" si="0"/>
        <v>0</v>
      </c>
      <c r="G20" s="44">
        <f>H20+I20</f>
        <v>538.38819999999998</v>
      </c>
      <c r="H20" s="44">
        <f>H22+H23</f>
        <v>538.38819999999998</v>
      </c>
      <c r="I20" s="44">
        <f>I22+I23</f>
        <v>0</v>
      </c>
      <c r="J20" s="44">
        <f>K20+L20</f>
        <v>213.77359999999999</v>
      </c>
      <c r="K20" s="44">
        <f>K22+K23</f>
        <v>213.77359999999999</v>
      </c>
      <c r="L20" s="44">
        <v>0</v>
      </c>
      <c r="M20" s="44">
        <f>N20+O20</f>
        <v>39.589799999999997</v>
      </c>
      <c r="N20" s="44">
        <f>N22+N23</f>
        <v>39.589799999999997</v>
      </c>
      <c r="O20" s="45">
        <v>0</v>
      </c>
    </row>
    <row r="21" spans="1:15" ht="15.75">
      <c r="A21" s="40"/>
      <c r="B21" s="41" t="s">
        <v>15</v>
      </c>
      <c r="C21" s="42" t="s">
        <v>12</v>
      </c>
      <c r="D21" s="43"/>
      <c r="E21" s="43"/>
      <c r="F21" s="43"/>
      <c r="G21" s="44"/>
      <c r="H21" s="44"/>
      <c r="I21" s="44"/>
      <c r="J21" s="44"/>
      <c r="K21" s="44"/>
      <c r="L21" s="44"/>
      <c r="M21" s="44"/>
      <c r="N21" s="44"/>
      <c r="O21" s="45"/>
    </row>
    <row r="22" spans="1:15" ht="44.25" customHeight="1">
      <c r="A22" s="40"/>
      <c r="B22" s="46" t="s">
        <v>27</v>
      </c>
      <c r="C22" s="42" t="s">
        <v>12</v>
      </c>
      <c r="D22" s="43">
        <f t="shared" si="1"/>
        <v>532.79160000000002</v>
      </c>
      <c r="E22" s="43">
        <f t="shared" si="0"/>
        <v>532.79160000000002</v>
      </c>
      <c r="F22" s="43">
        <f t="shared" si="0"/>
        <v>0</v>
      </c>
      <c r="G22" s="44">
        <f>H22+I22</f>
        <v>362.29820000000001</v>
      </c>
      <c r="H22" s="44">
        <f>H19*0.22</f>
        <v>362.29820000000001</v>
      </c>
      <c r="I22" s="44">
        <v>0</v>
      </c>
      <c r="J22" s="44">
        <f>K22+L22</f>
        <v>143.8536</v>
      </c>
      <c r="K22" s="44">
        <f>K19*0.22</f>
        <v>143.8536</v>
      </c>
      <c r="L22" s="44">
        <v>0</v>
      </c>
      <c r="M22" s="44">
        <f>N22+O22</f>
        <v>26.639800000000001</v>
      </c>
      <c r="N22" s="44">
        <f>N19*0.22</f>
        <v>26.639800000000001</v>
      </c>
      <c r="O22" s="45">
        <v>0</v>
      </c>
    </row>
    <row r="23" spans="1:15" ht="52.5" thickBot="1">
      <c r="A23" s="22"/>
      <c r="B23" s="47" t="s">
        <v>28</v>
      </c>
      <c r="C23" s="24" t="s">
        <v>12</v>
      </c>
      <c r="D23" s="48">
        <f t="shared" si="1"/>
        <v>258.95999999999998</v>
      </c>
      <c r="E23" s="48">
        <f t="shared" si="0"/>
        <v>258.95999999999998</v>
      </c>
      <c r="F23" s="48">
        <f t="shared" si="0"/>
        <v>0</v>
      </c>
      <c r="G23" s="49">
        <f>H23+I23</f>
        <v>176.09</v>
      </c>
      <c r="H23" s="49">
        <v>176.09</v>
      </c>
      <c r="I23" s="49">
        <v>0</v>
      </c>
      <c r="J23" s="49">
        <f>K23+L23</f>
        <v>69.92</v>
      </c>
      <c r="K23" s="49">
        <v>69.92</v>
      </c>
      <c r="L23" s="49">
        <v>0</v>
      </c>
      <c r="M23" s="49">
        <f>N23+O23</f>
        <v>12.95</v>
      </c>
      <c r="N23" s="49">
        <v>12.95</v>
      </c>
      <c r="O23" s="50">
        <v>0</v>
      </c>
    </row>
    <row r="24" spans="1:15" ht="32.25" thickBot="1">
      <c r="A24" s="5">
        <v>6</v>
      </c>
      <c r="B24" s="51" t="s">
        <v>29</v>
      </c>
      <c r="C24" s="7" t="s">
        <v>12</v>
      </c>
      <c r="D24" s="52">
        <f t="shared" si="1"/>
        <v>1614.2121999999997</v>
      </c>
      <c r="E24" s="52">
        <f>H24+K24+N24</f>
        <v>1614.2121999999997</v>
      </c>
      <c r="F24" s="52">
        <f t="shared" si="0"/>
        <v>0</v>
      </c>
      <c r="G24" s="53">
        <f>H24+I24</f>
        <v>1097.6661999999997</v>
      </c>
      <c r="H24" s="53">
        <f>H25+H26+H27+H28+H29+H30+H31+H32+H33+H34+H35+H36+H37++H38+H39</f>
        <v>1097.6661999999997</v>
      </c>
      <c r="I24" s="53">
        <v>0</v>
      </c>
      <c r="J24" s="54">
        <f>K24+L24</f>
        <v>435.84100000000012</v>
      </c>
      <c r="K24" s="54">
        <f>K25+K26+K27+K28+K29+K30+K31+K32+K33+K34+K35+K36+K37+K38+K39</f>
        <v>435.84100000000012</v>
      </c>
      <c r="L24" s="54">
        <v>0</v>
      </c>
      <c r="M24" s="55">
        <f>N24+O24</f>
        <v>80.704999999999984</v>
      </c>
      <c r="N24" s="55">
        <f>N25+N26+N27+N28+N29+N30+N31+N32+N33+N34+N35+N36+N37+N38+N39</f>
        <v>80.704999999999984</v>
      </c>
      <c r="O24" s="56">
        <v>0</v>
      </c>
    </row>
    <row r="25" spans="1:15" ht="15.75">
      <c r="A25" s="16"/>
      <c r="B25" s="57" t="s">
        <v>30</v>
      </c>
      <c r="C25" s="58" t="s">
        <v>12</v>
      </c>
      <c r="D25" s="59">
        <f t="shared" si="1"/>
        <v>16.669999999999998</v>
      </c>
      <c r="E25" s="59">
        <f>H25+K25+N25</f>
        <v>16.669999999999998</v>
      </c>
      <c r="F25" s="59">
        <f t="shared" si="0"/>
        <v>0</v>
      </c>
      <c r="G25" s="60">
        <f>H25+I25</f>
        <v>11.34</v>
      </c>
      <c r="H25" s="60">
        <v>11.34</v>
      </c>
      <c r="I25" s="60">
        <v>0</v>
      </c>
      <c r="J25" s="60">
        <f>K25+L25</f>
        <v>4.5</v>
      </c>
      <c r="K25" s="60">
        <v>4.5</v>
      </c>
      <c r="L25" s="60">
        <v>0</v>
      </c>
      <c r="M25" s="60">
        <f>N25+O25</f>
        <v>0.83</v>
      </c>
      <c r="N25" s="60">
        <v>0.83</v>
      </c>
      <c r="O25" s="61">
        <v>0</v>
      </c>
    </row>
    <row r="26" spans="1:15" ht="18.75" customHeight="1">
      <c r="A26" s="40"/>
      <c r="B26" s="62" t="s">
        <v>31</v>
      </c>
      <c r="C26" s="63" t="s">
        <v>12</v>
      </c>
      <c r="D26" s="64">
        <f t="shared" si="1"/>
        <v>11.22</v>
      </c>
      <c r="E26" s="64">
        <f t="shared" ref="E26:F39" si="6">H26+K26+N26</f>
        <v>11.22</v>
      </c>
      <c r="F26" s="64">
        <f>I26+L26+O26</f>
        <v>0</v>
      </c>
      <c r="G26" s="65">
        <f t="shared" ref="G26:G39" si="7">H26+I26</f>
        <v>7.63</v>
      </c>
      <c r="H26" s="65">
        <v>7.63</v>
      </c>
      <c r="I26" s="65">
        <v>0</v>
      </c>
      <c r="J26" s="65">
        <f t="shared" ref="J26:J39" si="8">K26+L26</f>
        <v>3.03</v>
      </c>
      <c r="K26" s="65">
        <v>3.03</v>
      </c>
      <c r="L26" s="65">
        <v>0</v>
      </c>
      <c r="M26" s="65">
        <f t="shared" ref="M26:M39" si="9">N26+O26</f>
        <v>0.56000000000000005</v>
      </c>
      <c r="N26" s="65">
        <v>0.56000000000000005</v>
      </c>
      <c r="O26" s="66">
        <v>0</v>
      </c>
    </row>
    <row r="27" spans="1:15" ht="23.25" customHeight="1">
      <c r="A27" s="40"/>
      <c r="B27" s="62" t="s">
        <v>32</v>
      </c>
      <c r="C27" s="63" t="s">
        <v>12</v>
      </c>
      <c r="D27" s="64">
        <f t="shared" si="1"/>
        <v>665.01</v>
      </c>
      <c r="E27" s="64">
        <f t="shared" si="6"/>
        <v>665.01</v>
      </c>
      <c r="F27" s="64">
        <f t="shared" si="6"/>
        <v>0</v>
      </c>
      <c r="G27" s="65">
        <f t="shared" si="7"/>
        <v>452.21</v>
      </c>
      <c r="H27" s="65">
        <v>452.21</v>
      </c>
      <c r="I27" s="65">
        <v>0</v>
      </c>
      <c r="J27" s="65">
        <f t="shared" si="8"/>
        <v>179.55</v>
      </c>
      <c r="K27" s="65">
        <v>179.55</v>
      </c>
      <c r="L27" s="65">
        <v>0</v>
      </c>
      <c r="M27" s="65">
        <f t="shared" si="9"/>
        <v>33.25</v>
      </c>
      <c r="N27" s="65">
        <v>33.25</v>
      </c>
      <c r="O27" s="66">
        <v>0</v>
      </c>
    </row>
    <row r="28" spans="1:15" ht="38.25">
      <c r="A28" s="40"/>
      <c r="B28" s="62" t="s">
        <v>27</v>
      </c>
      <c r="C28" s="63" t="s">
        <v>12</v>
      </c>
      <c r="D28" s="64">
        <f t="shared" si="1"/>
        <v>146.3022</v>
      </c>
      <c r="E28" s="64">
        <f t="shared" si="6"/>
        <v>146.3022</v>
      </c>
      <c r="F28" s="64">
        <f t="shared" si="6"/>
        <v>0</v>
      </c>
      <c r="G28" s="65">
        <f t="shared" si="7"/>
        <v>99.486199999999997</v>
      </c>
      <c r="H28" s="65">
        <f>H27*22%</f>
        <v>99.486199999999997</v>
      </c>
      <c r="I28" s="65">
        <v>0</v>
      </c>
      <c r="J28" s="65">
        <v>34.96</v>
      </c>
      <c r="K28" s="65">
        <f>K27*22%</f>
        <v>39.501000000000005</v>
      </c>
      <c r="L28" s="65">
        <v>0</v>
      </c>
      <c r="M28" s="65">
        <f t="shared" si="9"/>
        <v>7.3150000000000004</v>
      </c>
      <c r="N28" s="65">
        <f>N27*22%</f>
        <v>7.3150000000000004</v>
      </c>
      <c r="O28" s="66">
        <v>0</v>
      </c>
    </row>
    <row r="29" spans="1:15" ht="23.25" customHeight="1">
      <c r="A29" s="40"/>
      <c r="B29" s="62" t="s">
        <v>33</v>
      </c>
      <c r="C29" s="63" t="s">
        <v>12</v>
      </c>
      <c r="D29" s="64">
        <f t="shared" si="1"/>
        <v>45.410000000000004</v>
      </c>
      <c r="E29" s="64">
        <f t="shared" si="6"/>
        <v>45.410000000000004</v>
      </c>
      <c r="F29" s="64">
        <f t="shared" si="6"/>
        <v>0</v>
      </c>
      <c r="G29" s="65">
        <f t="shared" si="7"/>
        <v>30.88</v>
      </c>
      <c r="H29" s="65">
        <v>30.88</v>
      </c>
      <c r="I29" s="65">
        <v>0</v>
      </c>
      <c r="J29" s="65">
        <f t="shared" si="8"/>
        <v>12.26</v>
      </c>
      <c r="K29" s="65">
        <v>12.26</v>
      </c>
      <c r="L29" s="65">
        <v>0</v>
      </c>
      <c r="M29" s="65">
        <f t="shared" si="9"/>
        <v>2.27</v>
      </c>
      <c r="N29" s="65">
        <v>2.27</v>
      </c>
      <c r="O29" s="66">
        <v>0</v>
      </c>
    </row>
    <row r="30" spans="1:15" ht="15.75">
      <c r="A30" s="40"/>
      <c r="B30" s="62" t="s">
        <v>34</v>
      </c>
      <c r="C30" s="63" t="s">
        <v>12</v>
      </c>
      <c r="D30" s="64">
        <f t="shared" si="1"/>
        <v>6.36</v>
      </c>
      <c r="E30" s="64">
        <f t="shared" si="6"/>
        <v>6.36</v>
      </c>
      <c r="F30" s="64">
        <f t="shared" si="6"/>
        <v>0</v>
      </c>
      <c r="G30" s="65">
        <f t="shared" si="7"/>
        <v>4.32</v>
      </c>
      <c r="H30" s="65">
        <v>4.32</v>
      </c>
      <c r="I30" s="65">
        <v>0</v>
      </c>
      <c r="J30" s="65">
        <f t="shared" si="8"/>
        <v>1.72</v>
      </c>
      <c r="K30" s="65">
        <v>1.72</v>
      </c>
      <c r="L30" s="65">
        <v>0</v>
      </c>
      <c r="M30" s="65">
        <f t="shared" si="9"/>
        <v>0.32</v>
      </c>
      <c r="N30" s="65">
        <v>0.32</v>
      </c>
      <c r="O30" s="66">
        <v>0</v>
      </c>
    </row>
    <row r="31" spans="1:15" ht="24" customHeight="1">
      <c r="A31" s="40"/>
      <c r="B31" s="62" t="s">
        <v>35</v>
      </c>
      <c r="C31" s="63" t="s">
        <v>12</v>
      </c>
      <c r="D31" s="64">
        <f t="shared" si="1"/>
        <v>84.249999999999986</v>
      </c>
      <c r="E31" s="64">
        <f t="shared" si="6"/>
        <v>84.249999999999986</v>
      </c>
      <c r="F31" s="64">
        <f t="shared" si="6"/>
        <v>0</v>
      </c>
      <c r="G31" s="65">
        <f t="shared" si="7"/>
        <v>57.29</v>
      </c>
      <c r="H31" s="65">
        <v>57.29</v>
      </c>
      <c r="I31" s="65">
        <v>0</v>
      </c>
      <c r="J31" s="65">
        <f t="shared" si="8"/>
        <v>22.75</v>
      </c>
      <c r="K31" s="65">
        <v>22.75</v>
      </c>
      <c r="L31" s="65">
        <v>0</v>
      </c>
      <c r="M31" s="65">
        <f t="shared" si="9"/>
        <v>4.21</v>
      </c>
      <c r="N31" s="65">
        <v>4.21</v>
      </c>
      <c r="O31" s="66">
        <v>0</v>
      </c>
    </row>
    <row r="32" spans="1:15" ht="24" customHeight="1">
      <c r="A32" s="40"/>
      <c r="B32" s="62" t="s">
        <v>36</v>
      </c>
      <c r="C32" s="63" t="s">
        <v>12</v>
      </c>
      <c r="D32" s="64">
        <f t="shared" si="1"/>
        <v>0.31000000000000005</v>
      </c>
      <c r="E32" s="64">
        <f t="shared" si="6"/>
        <v>0.31000000000000005</v>
      </c>
      <c r="F32" s="64">
        <f t="shared" si="6"/>
        <v>0</v>
      </c>
      <c r="G32" s="65">
        <f t="shared" si="7"/>
        <v>0.2</v>
      </c>
      <c r="H32" s="65">
        <v>0.2</v>
      </c>
      <c r="I32" s="65">
        <v>0</v>
      </c>
      <c r="J32" s="65">
        <f t="shared" si="8"/>
        <v>0.1</v>
      </c>
      <c r="K32" s="65">
        <v>0.1</v>
      </c>
      <c r="L32" s="65">
        <v>0</v>
      </c>
      <c r="M32" s="65">
        <f t="shared" si="9"/>
        <v>0.01</v>
      </c>
      <c r="N32" s="65">
        <v>0.01</v>
      </c>
      <c r="O32" s="66">
        <v>0</v>
      </c>
    </row>
    <row r="33" spans="1:15" ht="24" customHeight="1">
      <c r="A33" s="40"/>
      <c r="B33" s="62" t="s">
        <v>37</v>
      </c>
      <c r="C33" s="63" t="s">
        <v>12</v>
      </c>
      <c r="D33" s="64">
        <f t="shared" si="1"/>
        <v>302.20000000000005</v>
      </c>
      <c r="E33" s="64">
        <f t="shared" si="6"/>
        <v>302.20000000000005</v>
      </c>
      <c r="F33" s="64">
        <f t="shared" si="6"/>
        <v>0</v>
      </c>
      <c r="G33" s="65">
        <f t="shared" si="7"/>
        <v>205.5</v>
      </c>
      <c r="H33" s="65">
        <v>205.5</v>
      </c>
      <c r="I33" s="65">
        <v>0</v>
      </c>
      <c r="J33" s="65">
        <f t="shared" si="8"/>
        <v>81.59</v>
      </c>
      <c r="K33" s="65">
        <v>81.59</v>
      </c>
      <c r="L33" s="65">
        <v>0</v>
      </c>
      <c r="M33" s="65">
        <f t="shared" si="9"/>
        <v>15.11</v>
      </c>
      <c r="N33" s="65">
        <v>15.11</v>
      </c>
      <c r="O33" s="66">
        <v>0</v>
      </c>
    </row>
    <row r="34" spans="1:15" ht="24" customHeight="1">
      <c r="A34" s="40"/>
      <c r="B34" s="62"/>
      <c r="C34" s="63"/>
      <c r="D34" s="64"/>
      <c r="E34" s="64"/>
      <c r="F34" s="64"/>
      <c r="G34" s="65"/>
      <c r="H34" s="65"/>
      <c r="I34" s="65"/>
      <c r="J34" s="65"/>
      <c r="K34" s="65"/>
      <c r="L34" s="65"/>
      <c r="M34" s="65"/>
      <c r="N34" s="65"/>
      <c r="O34" s="66"/>
    </row>
    <row r="35" spans="1:15" ht="24" customHeight="1">
      <c r="A35" s="40"/>
      <c r="B35" s="62" t="s">
        <v>38</v>
      </c>
      <c r="C35" s="63" t="s">
        <v>12</v>
      </c>
      <c r="D35" s="64">
        <f t="shared" si="1"/>
        <v>82.13000000000001</v>
      </c>
      <c r="E35" s="64">
        <f t="shared" si="6"/>
        <v>82.13000000000001</v>
      </c>
      <c r="F35" s="64">
        <f t="shared" si="6"/>
        <v>0</v>
      </c>
      <c r="G35" s="65">
        <f t="shared" si="7"/>
        <v>55.85</v>
      </c>
      <c r="H35" s="65">
        <v>55.85</v>
      </c>
      <c r="I35" s="65">
        <v>0</v>
      </c>
      <c r="J35" s="65">
        <f t="shared" si="8"/>
        <v>22.17</v>
      </c>
      <c r="K35" s="65">
        <v>22.17</v>
      </c>
      <c r="L35" s="65">
        <v>0</v>
      </c>
      <c r="M35" s="65">
        <f t="shared" si="9"/>
        <v>4.1100000000000003</v>
      </c>
      <c r="N35" s="65">
        <v>4.1100000000000003</v>
      </c>
      <c r="O35" s="66">
        <v>0</v>
      </c>
    </row>
    <row r="36" spans="1:15" ht="15.75">
      <c r="A36" s="40"/>
      <c r="B36" s="62" t="s">
        <v>39</v>
      </c>
      <c r="C36" s="63" t="s">
        <v>12</v>
      </c>
      <c r="D36" s="64">
        <f t="shared" si="1"/>
        <v>4.29</v>
      </c>
      <c r="E36" s="64">
        <f t="shared" si="6"/>
        <v>4.29</v>
      </c>
      <c r="F36" s="64">
        <f t="shared" si="6"/>
        <v>0</v>
      </c>
      <c r="G36" s="65">
        <f t="shared" si="7"/>
        <v>2.92</v>
      </c>
      <c r="H36" s="65">
        <v>2.92</v>
      </c>
      <c r="I36" s="65">
        <v>0</v>
      </c>
      <c r="J36" s="65">
        <f t="shared" si="8"/>
        <v>1.1599999999999999</v>
      </c>
      <c r="K36" s="65">
        <v>1.1599999999999999</v>
      </c>
      <c r="L36" s="65">
        <v>0</v>
      </c>
      <c r="M36" s="65">
        <f t="shared" si="9"/>
        <v>0.21</v>
      </c>
      <c r="N36" s="65">
        <v>0.21</v>
      </c>
      <c r="O36" s="66">
        <v>0</v>
      </c>
    </row>
    <row r="37" spans="1:15" ht="31.5" customHeight="1">
      <c r="A37" s="40"/>
      <c r="B37" s="62" t="s">
        <v>40</v>
      </c>
      <c r="C37" s="63" t="s">
        <v>12</v>
      </c>
      <c r="D37" s="64">
        <f t="shared" si="1"/>
        <v>236.92000000000002</v>
      </c>
      <c r="E37" s="64">
        <f t="shared" si="6"/>
        <v>236.92000000000002</v>
      </c>
      <c r="F37" s="64">
        <f t="shared" si="6"/>
        <v>0</v>
      </c>
      <c r="G37" s="65">
        <f t="shared" si="7"/>
        <v>161.11000000000001</v>
      </c>
      <c r="H37" s="65">
        <v>161.11000000000001</v>
      </c>
      <c r="I37" s="65">
        <v>0</v>
      </c>
      <c r="J37" s="65">
        <f t="shared" si="8"/>
        <v>63.96</v>
      </c>
      <c r="K37" s="65">
        <v>63.96</v>
      </c>
      <c r="L37" s="65">
        <v>0</v>
      </c>
      <c r="M37" s="65">
        <f t="shared" si="9"/>
        <v>11.85</v>
      </c>
      <c r="N37" s="65">
        <v>11.85</v>
      </c>
      <c r="O37" s="66">
        <v>0</v>
      </c>
    </row>
    <row r="38" spans="1:15" ht="15" customHeight="1">
      <c r="A38" s="40"/>
      <c r="B38" s="62" t="s">
        <v>41</v>
      </c>
      <c r="C38" s="63" t="s">
        <v>12</v>
      </c>
      <c r="D38" s="64">
        <f t="shared" si="1"/>
        <v>6.37</v>
      </c>
      <c r="E38" s="64">
        <f t="shared" si="6"/>
        <v>6.37</v>
      </c>
      <c r="F38" s="64">
        <f t="shared" si="6"/>
        <v>0</v>
      </c>
      <c r="G38" s="65">
        <f t="shared" si="7"/>
        <v>4.33</v>
      </c>
      <c r="H38" s="65">
        <v>4.33</v>
      </c>
      <c r="I38" s="65">
        <v>0</v>
      </c>
      <c r="J38" s="65">
        <f t="shared" si="8"/>
        <v>1.72</v>
      </c>
      <c r="K38" s="65">
        <v>1.72</v>
      </c>
      <c r="L38" s="65">
        <v>0</v>
      </c>
      <c r="M38" s="65">
        <f t="shared" si="9"/>
        <v>0.32</v>
      </c>
      <c r="N38" s="65">
        <v>0.32</v>
      </c>
      <c r="O38" s="66">
        <v>0</v>
      </c>
    </row>
    <row r="39" spans="1:15" ht="14.25" customHeight="1">
      <c r="A39" s="40"/>
      <c r="B39" s="62" t="s">
        <v>42</v>
      </c>
      <c r="C39" s="63" t="s">
        <v>12</v>
      </c>
      <c r="D39" s="64">
        <f t="shared" si="1"/>
        <v>6.77</v>
      </c>
      <c r="E39" s="64">
        <f t="shared" si="6"/>
        <v>6.77</v>
      </c>
      <c r="F39" s="64">
        <f t="shared" si="6"/>
        <v>0</v>
      </c>
      <c r="G39" s="65">
        <f t="shared" si="7"/>
        <v>4.5999999999999996</v>
      </c>
      <c r="H39" s="65">
        <v>4.5999999999999996</v>
      </c>
      <c r="I39" s="65">
        <v>0</v>
      </c>
      <c r="J39" s="65">
        <f t="shared" si="8"/>
        <v>1.83</v>
      </c>
      <c r="K39" s="65">
        <v>1.83</v>
      </c>
      <c r="L39" s="65">
        <v>0</v>
      </c>
      <c r="M39" s="65">
        <f t="shared" si="9"/>
        <v>0.34</v>
      </c>
      <c r="N39" s="65">
        <v>0.34</v>
      </c>
      <c r="O39" s="66">
        <v>0</v>
      </c>
    </row>
    <row r="40" spans="1:15" ht="51" customHeight="1" thickBot="1">
      <c r="A40" s="22">
        <v>7</v>
      </c>
      <c r="B40" s="67" t="s">
        <v>43</v>
      </c>
      <c r="C40" s="24" t="s">
        <v>12</v>
      </c>
      <c r="D40" s="68">
        <f>E40+F40+0.01</f>
        <v>26869.789984599996</v>
      </c>
      <c r="E40" s="68">
        <f>H40+K40+N40</f>
        <v>5385.3337999999994</v>
      </c>
      <c r="F40" s="68">
        <f t="shared" si="0"/>
        <v>21484.446184599998</v>
      </c>
      <c r="G40" s="69">
        <f>H40+I40</f>
        <v>18271.412551099998</v>
      </c>
      <c r="H40" s="69">
        <f>H24+H9</f>
        <v>3662.0143999999996</v>
      </c>
      <c r="I40" s="69">
        <f>I24+I9</f>
        <v>14609.398151099998</v>
      </c>
      <c r="J40" s="69">
        <f>K40+L40+0.01</f>
        <v>7254.8505620999995</v>
      </c>
      <c r="K40" s="69">
        <f>K24+K9</f>
        <v>1454.0346</v>
      </c>
      <c r="L40" s="69">
        <f>L24+L9</f>
        <v>5800.8059620999993</v>
      </c>
      <c r="M40" s="69">
        <f>N40+O40</f>
        <v>1343.5268713999999</v>
      </c>
      <c r="N40" s="69">
        <f>N24+N9</f>
        <v>269.28480000000002</v>
      </c>
      <c r="O40" s="70">
        <f>O24+O9</f>
        <v>1074.2420714</v>
      </c>
    </row>
    <row r="41" spans="1:15" ht="30" customHeight="1" thickBot="1">
      <c r="A41" s="5">
        <v>8</v>
      </c>
      <c r="B41" s="6" t="s">
        <v>44</v>
      </c>
      <c r="C41" s="7" t="s">
        <v>12</v>
      </c>
      <c r="D41" s="52">
        <f t="shared" si="1"/>
        <v>1382.7192</v>
      </c>
      <c r="E41" s="52">
        <f t="shared" si="0"/>
        <v>1382.7192</v>
      </c>
      <c r="F41" s="52">
        <f t="shared" si="0"/>
        <v>0</v>
      </c>
      <c r="G41" s="53">
        <f t="shared" ref="G41:G78" si="10">H41+I41</f>
        <v>940.24199999999996</v>
      </c>
      <c r="H41" s="53">
        <f>H42+H43+H44+H45+H46+H47+H48+H49+H50+H51+H52+H53+H54+H55+H56+H57+H58+H59+H60+H61+H62+H63+H64+H65</f>
        <v>940.24199999999996</v>
      </c>
      <c r="I41" s="53">
        <v>0</v>
      </c>
      <c r="J41" s="71">
        <f>K41+L41</f>
        <v>373.33580000000012</v>
      </c>
      <c r="K41" s="71">
        <f>K42+K43+K44+K45+K46+K47+K48+K49+K50+K51+K52+K53+K54+K55+K56+K57+K58+K59+K60+K61+K62+K63+K64+K65</f>
        <v>373.33580000000012</v>
      </c>
      <c r="L41" s="71">
        <v>0</v>
      </c>
      <c r="M41" s="55">
        <f t="shared" ref="M41:M78" si="11">N41+O41</f>
        <v>69.141400000000004</v>
      </c>
      <c r="N41" s="55">
        <f>N42+N43+N44+N45+N46+N47+N48+N49+N50+N51+N52+N53+N54+N55+N56+N57+N58+N59+N60+N61+N62+N63+N64+N65</f>
        <v>69.141400000000004</v>
      </c>
      <c r="O41" s="56">
        <v>0</v>
      </c>
    </row>
    <row r="42" spans="1:15" ht="20.25" customHeight="1">
      <c r="A42" s="16"/>
      <c r="B42" s="72" t="s">
        <v>28</v>
      </c>
      <c r="C42" s="18"/>
      <c r="D42" s="59">
        <f t="shared" si="1"/>
        <v>21.43</v>
      </c>
      <c r="E42" s="59">
        <f t="shared" si="0"/>
        <v>21.43</v>
      </c>
      <c r="F42" s="59">
        <v>0</v>
      </c>
      <c r="G42" s="60">
        <f>H42+I42</f>
        <v>14.57</v>
      </c>
      <c r="H42" s="60">
        <v>14.57</v>
      </c>
      <c r="I42" s="60">
        <v>0</v>
      </c>
      <c r="J42" s="60">
        <f>K42+L42</f>
        <v>5.79</v>
      </c>
      <c r="K42" s="60">
        <v>5.79</v>
      </c>
      <c r="L42" s="60">
        <v>0</v>
      </c>
      <c r="M42" s="60">
        <f>N42+O42</f>
        <v>1.07</v>
      </c>
      <c r="N42" s="60">
        <v>1.07</v>
      </c>
      <c r="O42" s="61">
        <v>0</v>
      </c>
    </row>
    <row r="43" spans="1:15" ht="20.25" customHeight="1">
      <c r="A43" s="40"/>
      <c r="B43" s="73" t="s">
        <v>45</v>
      </c>
      <c r="C43" s="42"/>
      <c r="D43" s="64">
        <f t="shared" si="1"/>
        <v>927.36</v>
      </c>
      <c r="E43" s="64">
        <f t="shared" si="0"/>
        <v>927.36</v>
      </c>
      <c r="F43" s="64">
        <v>0</v>
      </c>
      <c r="G43" s="65">
        <f t="shared" ref="G43:G65" si="12">H43+I43</f>
        <v>630.6</v>
      </c>
      <c r="H43" s="65">
        <v>630.6</v>
      </c>
      <c r="I43" s="65">
        <v>0</v>
      </c>
      <c r="J43" s="65">
        <f t="shared" ref="J43:J78" si="13">K43+L43</f>
        <v>250.39</v>
      </c>
      <c r="K43" s="65">
        <v>250.39</v>
      </c>
      <c r="L43" s="65">
        <v>0</v>
      </c>
      <c r="M43" s="65">
        <f>N43+O43</f>
        <v>46.37</v>
      </c>
      <c r="N43" s="65">
        <v>46.37</v>
      </c>
      <c r="O43" s="66">
        <v>0</v>
      </c>
    </row>
    <row r="44" spans="1:15" ht="20.25" customHeight="1">
      <c r="A44" s="40"/>
      <c r="B44" s="73" t="s">
        <v>27</v>
      </c>
      <c r="C44" s="42"/>
      <c r="D44" s="64">
        <f t="shared" si="1"/>
        <v>204.01920000000001</v>
      </c>
      <c r="E44" s="64">
        <f t="shared" si="0"/>
        <v>204.01920000000001</v>
      </c>
      <c r="F44" s="64">
        <v>0</v>
      </c>
      <c r="G44" s="65">
        <f t="shared" si="12"/>
        <v>138.732</v>
      </c>
      <c r="H44" s="65">
        <f>H43*22%</f>
        <v>138.732</v>
      </c>
      <c r="I44" s="65">
        <v>0</v>
      </c>
      <c r="J44" s="65">
        <f t="shared" si="13"/>
        <v>55.085799999999999</v>
      </c>
      <c r="K44" s="65">
        <f>K43*22%</f>
        <v>55.085799999999999</v>
      </c>
      <c r="L44" s="65">
        <v>0</v>
      </c>
      <c r="M44" s="65">
        <f t="shared" ref="M44:M65" si="14">N44+O44</f>
        <v>10.2014</v>
      </c>
      <c r="N44" s="65">
        <f>N43*22%</f>
        <v>10.2014</v>
      </c>
      <c r="O44" s="66">
        <v>0</v>
      </c>
    </row>
    <row r="45" spans="1:15" ht="20.25" customHeight="1">
      <c r="A45" s="40"/>
      <c r="B45" s="73" t="s">
        <v>46</v>
      </c>
      <c r="C45" s="42"/>
      <c r="D45" s="64">
        <f t="shared" si="1"/>
        <v>1.6</v>
      </c>
      <c r="E45" s="64">
        <f t="shared" si="0"/>
        <v>1.6</v>
      </c>
      <c r="F45" s="64">
        <v>0</v>
      </c>
      <c r="G45" s="65">
        <f t="shared" si="12"/>
        <v>1.0900000000000001</v>
      </c>
      <c r="H45" s="65">
        <v>1.0900000000000001</v>
      </c>
      <c r="I45" s="65">
        <v>0</v>
      </c>
      <c r="J45" s="65">
        <f t="shared" si="13"/>
        <v>0.43</v>
      </c>
      <c r="K45" s="65">
        <v>0.43</v>
      </c>
      <c r="L45" s="65">
        <v>0</v>
      </c>
      <c r="M45" s="65">
        <f t="shared" si="14"/>
        <v>0.08</v>
      </c>
      <c r="N45" s="65">
        <v>0.08</v>
      </c>
      <c r="O45" s="66">
        <v>0</v>
      </c>
    </row>
    <row r="46" spans="1:15" ht="20.25" customHeight="1">
      <c r="A46" s="40"/>
      <c r="B46" s="73" t="s">
        <v>47</v>
      </c>
      <c r="C46" s="42"/>
      <c r="D46" s="64">
        <f t="shared" si="1"/>
        <v>3.24</v>
      </c>
      <c r="E46" s="64">
        <f t="shared" si="0"/>
        <v>3.24</v>
      </c>
      <c r="F46" s="64">
        <v>0</v>
      </c>
      <c r="G46" s="65">
        <f t="shared" si="12"/>
        <v>2.2000000000000002</v>
      </c>
      <c r="H46" s="65">
        <v>2.2000000000000002</v>
      </c>
      <c r="I46" s="65">
        <v>0</v>
      </c>
      <c r="J46" s="65">
        <f t="shared" si="13"/>
        <v>0.87</v>
      </c>
      <c r="K46" s="65">
        <v>0.87</v>
      </c>
      <c r="L46" s="65">
        <v>0</v>
      </c>
      <c r="M46" s="65">
        <f t="shared" si="14"/>
        <v>0.17</v>
      </c>
      <c r="N46" s="65">
        <v>0.17</v>
      </c>
      <c r="O46" s="66">
        <v>0</v>
      </c>
    </row>
    <row r="47" spans="1:15" ht="20.25" customHeight="1">
      <c r="A47" s="40"/>
      <c r="B47" s="73" t="s">
        <v>48</v>
      </c>
      <c r="C47" s="42"/>
      <c r="D47" s="64">
        <f t="shared" si="1"/>
        <v>6.2299999999999995</v>
      </c>
      <c r="E47" s="64">
        <f t="shared" si="0"/>
        <v>6.2299999999999995</v>
      </c>
      <c r="F47" s="64">
        <v>0</v>
      </c>
      <c r="G47" s="65">
        <f t="shared" si="12"/>
        <v>4.24</v>
      </c>
      <c r="H47" s="65">
        <v>4.24</v>
      </c>
      <c r="I47" s="65">
        <v>0</v>
      </c>
      <c r="J47" s="65">
        <f t="shared" si="13"/>
        <v>1.68</v>
      </c>
      <c r="K47" s="65">
        <v>1.68</v>
      </c>
      <c r="L47" s="65">
        <v>0</v>
      </c>
      <c r="M47" s="65">
        <f t="shared" si="14"/>
        <v>0.31</v>
      </c>
      <c r="N47" s="65">
        <v>0.31</v>
      </c>
      <c r="O47" s="66">
        <v>0</v>
      </c>
    </row>
    <row r="48" spans="1:15" ht="20.25" customHeight="1">
      <c r="A48" s="40"/>
      <c r="B48" s="73" t="s">
        <v>49</v>
      </c>
      <c r="C48" s="42"/>
      <c r="D48" s="64">
        <f t="shared" si="1"/>
        <v>9.39</v>
      </c>
      <c r="E48" s="64">
        <f t="shared" si="0"/>
        <v>9.39</v>
      </c>
      <c r="F48" s="64">
        <v>0</v>
      </c>
      <c r="G48" s="65">
        <f t="shared" si="12"/>
        <v>6.39</v>
      </c>
      <c r="H48" s="65">
        <v>6.39</v>
      </c>
      <c r="I48" s="65">
        <v>0</v>
      </c>
      <c r="J48" s="65">
        <f t="shared" si="13"/>
        <v>2.54</v>
      </c>
      <c r="K48" s="65">
        <v>2.54</v>
      </c>
      <c r="L48" s="65">
        <v>0</v>
      </c>
      <c r="M48" s="65">
        <f t="shared" si="14"/>
        <v>0.46</v>
      </c>
      <c r="N48" s="65">
        <v>0.46</v>
      </c>
      <c r="O48" s="66">
        <v>0</v>
      </c>
    </row>
    <row r="49" spans="1:15" ht="20.25" customHeight="1">
      <c r="A49" s="40"/>
      <c r="B49" s="73" t="s">
        <v>50</v>
      </c>
      <c r="C49" s="42"/>
      <c r="D49" s="64">
        <f t="shared" si="1"/>
        <v>8.69</v>
      </c>
      <c r="E49" s="64">
        <f t="shared" si="0"/>
        <v>8.69</v>
      </c>
      <c r="F49" s="64">
        <v>0</v>
      </c>
      <c r="G49" s="65">
        <f t="shared" si="12"/>
        <v>5.91</v>
      </c>
      <c r="H49" s="65">
        <v>5.91</v>
      </c>
      <c r="I49" s="65">
        <v>0</v>
      </c>
      <c r="J49" s="65">
        <f t="shared" si="13"/>
        <v>2.35</v>
      </c>
      <c r="K49" s="65">
        <v>2.35</v>
      </c>
      <c r="L49" s="65">
        <v>0</v>
      </c>
      <c r="M49" s="65">
        <f t="shared" si="14"/>
        <v>0.43</v>
      </c>
      <c r="N49" s="65">
        <v>0.43</v>
      </c>
      <c r="O49" s="66">
        <v>0</v>
      </c>
    </row>
    <row r="50" spans="1:15" ht="24" customHeight="1">
      <c r="A50" s="40"/>
      <c r="B50" s="73" t="s">
        <v>51</v>
      </c>
      <c r="C50" s="42"/>
      <c r="D50" s="64">
        <f t="shared" si="1"/>
        <v>35.440000000000005</v>
      </c>
      <c r="E50" s="64">
        <f t="shared" si="0"/>
        <v>35.440000000000005</v>
      </c>
      <c r="F50" s="64">
        <v>0</v>
      </c>
      <c r="G50" s="65">
        <f t="shared" si="12"/>
        <v>24.1</v>
      </c>
      <c r="H50" s="65">
        <v>24.1</v>
      </c>
      <c r="I50" s="65">
        <v>0</v>
      </c>
      <c r="J50" s="65">
        <f t="shared" si="13"/>
        <v>9.57</v>
      </c>
      <c r="K50" s="65">
        <v>9.57</v>
      </c>
      <c r="L50" s="65">
        <v>0</v>
      </c>
      <c r="M50" s="65">
        <f t="shared" si="14"/>
        <v>1.77</v>
      </c>
      <c r="N50" s="65">
        <v>1.77</v>
      </c>
      <c r="O50" s="66">
        <v>0</v>
      </c>
    </row>
    <row r="51" spans="1:15" ht="20.25" customHeight="1">
      <c r="A51" s="40"/>
      <c r="B51" s="73" t="s">
        <v>52</v>
      </c>
      <c r="C51" s="42"/>
      <c r="D51" s="64">
        <f t="shared" si="1"/>
        <v>8.24</v>
      </c>
      <c r="E51" s="64">
        <f t="shared" si="0"/>
        <v>8.24</v>
      </c>
      <c r="F51" s="64">
        <v>0</v>
      </c>
      <c r="G51" s="65">
        <f t="shared" si="12"/>
        <v>5.6</v>
      </c>
      <c r="H51" s="65">
        <v>5.6</v>
      </c>
      <c r="I51" s="65">
        <v>0</v>
      </c>
      <c r="J51" s="65">
        <f t="shared" si="13"/>
        <v>2.2200000000000002</v>
      </c>
      <c r="K51" s="65">
        <v>2.2200000000000002</v>
      </c>
      <c r="L51" s="65">
        <v>0</v>
      </c>
      <c r="M51" s="65">
        <f t="shared" si="14"/>
        <v>0.42</v>
      </c>
      <c r="N51" s="65">
        <v>0.42</v>
      </c>
      <c r="O51" s="66">
        <v>0</v>
      </c>
    </row>
    <row r="52" spans="1:15" ht="20.25" customHeight="1">
      <c r="A52" s="40"/>
      <c r="B52" s="73" t="s">
        <v>53</v>
      </c>
      <c r="C52" s="42"/>
      <c r="D52" s="64">
        <f t="shared" si="1"/>
        <v>19.369999999999997</v>
      </c>
      <c r="E52" s="64">
        <f t="shared" si="0"/>
        <v>19.369999999999997</v>
      </c>
      <c r="F52" s="64">
        <v>0</v>
      </c>
      <c r="G52" s="65">
        <f t="shared" si="12"/>
        <v>13.17</v>
      </c>
      <c r="H52" s="65">
        <v>13.17</v>
      </c>
      <c r="I52" s="65">
        <v>0</v>
      </c>
      <c r="J52" s="65">
        <f t="shared" si="13"/>
        <v>5.23</v>
      </c>
      <c r="K52" s="65">
        <v>5.23</v>
      </c>
      <c r="L52" s="65">
        <v>0</v>
      </c>
      <c r="M52" s="65">
        <f t="shared" si="14"/>
        <v>0.97</v>
      </c>
      <c r="N52" s="65">
        <v>0.97</v>
      </c>
      <c r="O52" s="66">
        <v>0</v>
      </c>
    </row>
    <row r="53" spans="1:15" ht="20.25" customHeight="1">
      <c r="A53" s="40"/>
      <c r="B53" s="73" t="s">
        <v>23</v>
      </c>
      <c r="C53" s="42"/>
      <c r="D53" s="64">
        <f t="shared" si="1"/>
        <v>49.269999999999996</v>
      </c>
      <c r="E53" s="64">
        <f t="shared" si="0"/>
        <v>49.269999999999996</v>
      </c>
      <c r="F53" s="64">
        <v>0</v>
      </c>
      <c r="G53" s="65">
        <f t="shared" si="12"/>
        <v>33.5</v>
      </c>
      <c r="H53" s="65">
        <v>33.5</v>
      </c>
      <c r="I53" s="65">
        <v>0</v>
      </c>
      <c r="J53" s="65">
        <f t="shared" si="13"/>
        <v>13.3</v>
      </c>
      <c r="K53" s="65">
        <v>13.3</v>
      </c>
      <c r="L53" s="65">
        <v>0</v>
      </c>
      <c r="M53" s="65">
        <f t="shared" si="14"/>
        <v>2.4700000000000002</v>
      </c>
      <c r="N53" s="65">
        <v>2.4700000000000002</v>
      </c>
      <c r="O53" s="66">
        <v>0</v>
      </c>
    </row>
    <row r="54" spans="1:15" ht="20.25" customHeight="1">
      <c r="A54" s="40"/>
      <c r="B54" s="73" t="s">
        <v>36</v>
      </c>
      <c r="C54" s="42"/>
      <c r="D54" s="64">
        <f t="shared" si="1"/>
        <v>0.98000000000000009</v>
      </c>
      <c r="E54" s="64">
        <f t="shared" si="0"/>
        <v>0.98000000000000009</v>
      </c>
      <c r="F54" s="64">
        <v>0</v>
      </c>
      <c r="G54" s="65">
        <f t="shared" si="12"/>
        <v>0.67</v>
      </c>
      <c r="H54" s="65">
        <v>0.67</v>
      </c>
      <c r="I54" s="65">
        <v>0</v>
      </c>
      <c r="J54" s="65">
        <f t="shared" si="13"/>
        <v>0.26</v>
      </c>
      <c r="K54" s="65">
        <v>0.26</v>
      </c>
      <c r="L54" s="65">
        <v>0</v>
      </c>
      <c r="M54" s="65">
        <f t="shared" si="14"/>
        <v>0.05</v>
      </c>
      <c r="N54" s="65">
        <v>0.05</v>
      </c>
      <c r="O54" s="66">
        <v>0</v>
      </c>
    </row>
    <row r="55" spans="1:15" ht="20.25" customHeight="1">
      <c r="A55" s="40"/>
      <c r="B55" s="73" t="s">
        <v>54</v>
      </c>
      <c r="C55" s="42"/>
      <c r="D55" s="64">
        <f t="shared" si="1"/>
        <v>5.68</v>
      </c>
      <c r="E55" s="64">
        <f t="shared" si="0"/>
        <v>5.68</v>
      </c>
      <c r="F55" s="64">
        <v>0</v>
      </c>
      <c r="G55" s="65">
        <f t="shared" si="12"/>
        <v>3.86</v>
      </c>
      <c r="H55" s="65">
        <v>3.86</v>
      </c>
      <c r="I55" s="65">
        <v>0</v>
      </c>
      <c r="J55" s="65">
        <f t="shared" si="13"/>
        <v>1.53</v>
      </c>
      <c r="K55" s="65">
        <v>1.53</v>
      </c>
      <c r="L55" s="65">
        <v>0</v>
      </c>
      <c r="M55" s="65">
        <f t="shared" si="14"/>
        <v>0.28999999999999998</v>
      </c>
      <c r="N55" s="65">
        <v>0.28999999999999998</v>
      </c>
      <c r="O55" s="66">
        <v>0</v>
      </c>
    </row>
    <row r="56" spans="1:15" ht="20.25" customHeight="1">
      <c r="A56" s="40"/>
      <c r="B56" s="73" t="s">
        <v>55</v>
      </c>
      <c r="C56" s="42"/>
      <c r="D56" s="64">
        <f t="shared" si="1"/>
        <v>22.229999999999997</v>
      </c>
      <c r="E56" s="64">
        <f t="shared" si="0"/>
        <v>22.229999999999997</v>
      </c>
      <c r="F56" s="64">
        <v>0</v>
      </c>
      <c r="G56" s="65">
        <f t="shared" si="12"/>
        <v>15.12</v>
      </c>
      <c r="H56" s="65">
        <v>15.12</v>
      </c>
      <c r="I56" s="65">
        <v>0</v>
      </c>
      <c r="J56" s="65">
        <f t="shared" si="13"/>
        <v>6</v>
      </c>
      <c r="K56" s="65">
        <v>6</v>
      </c>
      <c r="L56" s="65">
        <v>0</v>
      </c>
      <c r="M56" s="65">
        <f t="shared" si="14"/>
        <v>1.1100000000000001</v>
      </c>
      <c r="N56" s="65">
        <v>1.1100000000000001</v>
      </c>
      <c r="O56" s="66">
        <v>0</v>
      </c>
    </row>
    <row r="57" spans="1:15" ht="20.25" customHeight="1">
      <c r="A57" s="40"/>
      <c r="B57" s="73" t="s">
        <v>56</v>
      </c>
      <c r="C57" s="42"/>
      <c r="D57" s="64">
        <f t="shared" si="1"/>
        <v>1.85</v>
      </c>
      <c r="E57" s="64">
        <f t="shared" si="0"/>
        <v>1.85</v>
      </c>
      <c r="F57" s="64">
        <v>0</v>
      </c>
      <c r="G57" s="65">
        <f t="shared" si="12"/>
        <v>1.26</v>
      </c>
      <c r="H57" s="65">
        <v>1.26</v>
      </c>
      <c r="I57" s="65">
        <v>0</v>
      </c>
      <c r="J57" s="65">
        <f t="shared" si="13"/>
        <v>0.5</v>
      </c>
      <c r="K57" s="65">
        <v>0.5</v>
      </c>
      <c r="L57" s="65">
        <v>0</v>
      </c>
      <c r="M57" s="65">
        <f t="shared" si="14"/>
        <v>0.09</v>
      </c>
      <c r="N57" s="65">
        <v>0.09</v>
      </c>
      <c r="O57" s="66">
        <v>0</v>
      </c>
    </row>
    <row r="58" spans="1:15" ht="20.25" customHeight="1">
      <c r="A58" s="40"/>
      <c r="B58" s="73" t="s">
        <v>57</v>
      </c>
      <c r="C58" s="42"/>
      <c r="D58" s="64">
        <f t="shared" si="1"/>
        <v>20.65</v>
      </c>
      <c r="E58" s="64">
        <f t="shared" si="0"/>
        <v>20.65</v>
      </c>
      <c r="F58" s="64">
        <v>0</v>
      </c>
      <c r="G58" s="65">
        <f t="shared" si="12"/>
        <v>14.04</v>
      </c>
      <c r="H58" s="65">
        <v>14.04</v>
      </c>
      <c r="I58" s="65">
        <v>0</v>
      </c>
      <c r="J58" s="65">
        <f t="shared" si="13"/>
        <v>5.58</v>
      </c>
      <c r="K58" s="65">
        <v>5.58</v>
      </c>
      <c r="L58" s="65">
        <v>0</v>
      </c>
      <c r="M58" s="65">
        <f t="shared" si="14"/>
        <v>1.03</v>
      </c>
      <c r="N58" s="65">
        <v>1.03</v>
      </c>
      <c r="O58" s="66">
        <v>0</v>
      </c>
    </row>
    <row r="59" spans="1:15" ht="20.25" customHeight="1">
      <c r="A59" s="40"/>
      <c r="B59" s="73" t="s">
        <v>58</v>
      </c>
      <c r="C59" s="42"/>
      <c r="D59" s="64">
        <f t="shared" si="1"/>
        <v>8.5</v>
      </c>
      <c r="E59" s="64">
        <f t="shared" si="0"/>
        <v>8.5</v>
      </c>
      <c r="F59" s="64">
        <v>0</v>
      </c>
      <c r="G59" s="65">
        <f t="shared" si="12"/>
        <v>5.78</v>
      </c>
      <c r="H59" s="65">
        <v>5.78</v>
      </c>
      <c r="I59" s="65">
        <v>0</v>
      </c>
      <c r="J59" s="65">
        <f t="shared" si="13"/>
        <v>2.2999999999999998</v>
      </c>
      <c r="K59" s="65">
        <v>2.2999999999999998</v>
      </c>
      <c r="L59" s="65">
        <v>0</v>
      </c>
      <c r="M59" s="65">
        <f t="shared" si="14"/>
        <v>0.42</v>
      </c>
      <c r="N59" s="65">
        <v>0.42</v>
      </c>
      <c r="O59" s="66">
        <v>0</v>
      </c>
    </row>
    <row r="60" spans="1:15" ht="20.25" customHeight="1">
      <c r="A60" s="40"/>
      <c r="B60" s="73" t="s">
        <v>59</v>
      </c>
      <c r="C60" s="42"/>
      <c r="D60" s="64">
        <f t="shared" si="1"/>
        <v>1.02</v>
      </c>
      <c r="E60" s="64">
        <f t="shared" si="0"/>
        <v>1.02</v>
      </c>
      <c r="F60" s="64">
        <v>0</v>
      </c>
      <c r="G60" s="65">
        <f t="shared" si="12"/>
        <v>0.69</v>
      </c>
      <c r="H60" s="65">
        <v>0.69</v>
      </c>
      <c r="I60" s="65">
        <v>0</v>
      </c>
      <c r="J60" s="65">
        <f t="shared" si="13"/>
        <v>0.28000000000000003</v>
      </c>
      <c r="K60" s="65">
        <v>0.28000000000000003</v>
      </c>
      <c r="L60" s="65">
        <v>0</v>
      </c>
      <c r="M60" s="65">
        <f t="shared" si="14"/>
        <v>0.05</v>
      </c>
      <c r="N60" s="65">
        <v>0.05</v>
      </c>
      <c r="O60" s="66">
        <v>0</v>
      </c>
    </row>
    <row r="61" spans="1:15" ht="20.25" customHeight="1">
      <c r="A61" s="40"/>
      <c r="B61" s="73" t="s">
        <v>60</v>
      </c>
      <c r="C61" s="42"/>
      <c r="D61" s="64">
        <f t="shared" si="1"/>
        <v>0.41000000000000003</v>
      </c>
      <c r="E61" s="64">
        <f t="shared" si="0"/>
        <v>0.41000000000000003</v>
      </c>
      <c r="F61" s="64">
        <v>0</v>
      </c>
      <c r="G61" s="65">
        <f t="shared" si="12"/>
        <v>0.28000000000000003</v>
      </c>
      <c r="H61" s="65">
        <v>0.28000000000000003</v>
      </c>
      <c r="I61" s="65">
        <v>0</v>
      </c>
      <c r="J61" s="65">
        <f t="shared" si="13"/>
        <v>0.11</v>
      </c>
      <c r="K61" s="65">
        <v>0.11</v>
      </c>
      <c r="L61" s="65">
        <v>0</v>
      </c>
      <c r="M61" s="65">
        <f t="shared" si="14"/>
        <v>0.02</v>
      </c>
      <c r="N61" s="65">
        <v>0.02</v>
      </c>
      <c r="O61" s="66">
        <v>0</v>
      </c>
    </row>
    <row r="62" spans="1:15" ht="20.25" customHeight="1">
      <c r="A62" s="40"/>
      <c r="B62" s="73" t="s">
        <v>61</v>
      </c>
      <c r="C62" s="42"/>
      <c r="D62" s="64">
        <f t="shared" si="1"/>
        <v>1.1600000000000001</v>
      </c>
      <c r="E62" s="64">
        <f t="shared" si="0"/>
        <v>1.1600000000000001</v>
      </c>
      <c r="F62" s="64">
        <v>0</v>
      </c>
      <c r="G62" s="65">
        <f t="shared" si="12"/>
        <v>0.79</v>
      </c>
      <c r="H62" s="65">
        <v>0.79</v>
      </c>
      <c r="I62" s="65">
        <v>0</v>
      </c>
      <c r="J62" s="65">
        <f t="shared" si="13"/>
        <v>0.31</v>
      </c>
      <c r="K62" s="65">
        <v>0.31</v>
      </c>
      <c r="L62" s="65">
        <v>0</v>
      </c>
      <c r="M62" s="65">
        <f t="shared" si="14"/>
        <v>0.06</v>
      </c>
      <c r="N62" s="65">
        <v>0.06</v>
      </c>
      <c r="O62" s="66">
        <v>0</v>
      </c>
    </row>
    <row r="63" spans="1:15" ht="20.25" customHeight="1">
      <c r="A63" s="40"/>
      <c r="B63" s="73" t="s">
        <v>62</v>
      </c>
      <c r="C63" s="42"/>
      <c r="D63" s="64">
        <f t="shared" si="1"/>
        <v>17.77</v>
      </c>
      <c r="E63" s="64">
        <f t="shared" si="0"/>
        <v>17.77</v>
      </c>
      <c r="F63" s="64">
        <v>0</v>
      </c>
      <c r="G63" s="65">
        <f t="shared" si="12"/>
        <v>12.08</v>
      </c>
      <c r="H63" s="65">
        <v>12.08</v>
      </c>
      <c r="I63" s="65">
        <v>0</v>
      </c>
      <c r="J63" s="65">
        <f t="shared" si="13"/>
        <v>4.8</v>
      </c>
      <c r="K63" s="65">
        <v>4.8</v>
      </c>
      <c r="L63" s="65">
        <v>0</v>
      </c>
      <c r="M63" s="65">
        <f t="shared" si="14"/>
        <v>0.89</v>
      </c>
      <c r="N63" s="65">
        <v>0.89</v>
      </c>
      <c r="O63" s="66">
        <v>0</v>
      </c>
    </row>
    <row r="64" spans="1:15" ht="20.25" customHeight="1">
      <c r="A64" s="40"/>
      <c r="B64" s="73" t="s">
        <v>42</v>
      </c>
      <c r="C64" s="42"/>
      <c r="D64" s="64">
        <f t="shared" si="1"/>
        <v>2.04</v>
      </c>
      <c r="E64" s="64">
        <f t="shared" si="0"/>
        <v>2.04</v>
      </c>
      <c r="F64" s="64">
        <v>0</v>
      </c>
      <c r="G64" s="65">
        <f t="shared" si="12"/>
        <v>1.39</v>
      </c>
      <c r="H64" s="65">
        <v>1.39</v>
      </c>
      <c r="I64" s="65">
        <v>0</v>
      </c>
      <c r="J64" s="65">
        <f t="shared" si="13"/>
        <v>0.55000000000000004</v>
      </c>
      <c r="K64" s="65">
        <v>0.55000000000000004</v>
      </c>
      <c r="L64" s="65">
        <v>0</v>
      </c>
      <c r="M64" s="65">
        <f t="shared" si="14"/>
        <v>0.1</v>
      </c>
      <c r="N64" s="65">
        <v>0.1</v>
      </c>
      <c r="O64" s="66">
        <v>0</v>
      </c>
    </row>
    <row r="65" spans="1:16" ht="20.25" customHeight="1" thickBot="1">
      <c r="A65" s="74"/>
      <c r="B65" s="75" t="s">
        <v>48</v>
      </c>
      <c r="C65" s="76"/>
      <c r="D65" s="64">
        <f t="shared" si="1"/>
        <v>6.1499999999999995</v>
      </c>
      <c r="E65" s="77">
        <f t="shared" si="0"/>
        <v>6.1499999999999995</v>
      </c>
      <c r="F65" s="64">
        <v>0</v>
      </c>
      <c r="G65" s="78">
        <f t="shared" si="12"/>
        <v>4.18</v>
      </c>
      <c r="H65" s="78">
        <v>4.18</v>
      </c>
      <c r="I65" s="78">
        <v>0</v>
      </c>
      <c r="J65" s="78">
        <f t="shared" si="13"/>
        <v>1.66</v>
      </c>
      <c r="K65" s="78">
        <v>1.66</v>
      </c>
      <c r="L65" s="78">
        <v>0</v>
      </c>
      <c r="M65" s="78">
        <f t="shared" si="14"/>
        <v>0.31</v>
      </c>
      <c r="N65" s="78">
        <v>0.31</v>
      </c>
      <c r="O65" s="79">
        <v>0</v>
      </c>
    </row>
    <row r="66" spans="1:16" ht="19.5" customHeight="1" thickBot="1">
      <c r="A66" s="5">
        <v>9</v>
      </c>
      <c r="B66" s="6" t="s">
        <v>63</v>
      </c>
      <c r="C66" s="7" t="s">
        <v>12</v>
      </c>
      <c r="D66" s="52">
        <f>E66+F66</f>
        <v>562.08220000000006</v>
      </c>
      <c r="E66" s="52">
        <f t="shared" si="0"/>
        <v>562.08220000000006</v>
      </c>
      <c r="F66" s="52">
        <f>I66+L66+O66</f>
        <v>0</v>
      </c>
      <c r="G66" s="53">
        <f t="shared" si="10"/>
        <v>382.32380000000001</v>
      </c>
      <c r="H66" s="53">
        <f>H67+H68+H69+H70+H71+H72+H73+H74+H75+H76</f>
        <v>382.32380000000001</v>
      </c>
      <c r="I66" s="53">
        <v>0</v>
      </c>
      <c r="J66" s="54">
        <f t="shared" si="13"/>
        <v>151.67740000000003</v>
      </c>
      <c r="K66" s="54">
        <f>K67+K68+K69+K70+K71+K72+K73+K74+K75+K76</f>
        <v>151.67740000000003</v>
      </c>
      <c r="L66" s="54">
        <v>0</v>
      </c>
      <c r="M66" s="55">
        <f t="shared" si="11"/>
        <v>28.080999999999996</v>
      </c>
      <c r="N66" s="55">
        <f>N67+N68+N69+N70+N71+N72+N73+N74+N75+N76</f>
        <v>28.080999999999996</v>
      </c>
      <c r="O66" s="56">
        <v>0</v>
      </c>
    </row>
    <row r="67" spans="1:16" ht="19.5" customHeight="1">
      <c r="A67" s="16"/>
      <c r="B67" s="72" t="s">
        <v>64</v>
      </c>
      <c r="C67" s="58" t="s">
        <v>12</v>
      </c>
      <c r="D67" s="59">
        <f t="shared" ref="D67:D76" si="15">E67+F67</f>
        <v>19.86</v>
      </c>
      <c r="E67" s="59">
        <f t="shared" si="0"/>
        <v>19.86</v>
      </c>
      <c r="F67" s="59">
        <f t="shared" si="0"/>
        <v>0</v>
      </c>
      <c r="G67" s="60">
        <f>H67+I67</f>
        <v>13.51</v>
      </c>
      <c r="H67" s="60">
        <v>13.51</v>
      </c>
      <c r="I67" s="60">
        <v>0</v>
      </c>
      <c r="J67" s="60">
        <f>K67+L67</f>
        <v>5.36</v>
      </c>
      <c r="K67" s="60">
        <v>5.36</v>
      </c>
      <c r="L67" s="60">
        <v>0</v>
      </c>
      <c r="M67" s="60">
        <f t="shared" si="11"/>
        <v>0.99</v>
      </c>
      <c r="N67" s="60">
        <v>0.99</v>
      </c>
      <c r="O67" s="61">
        <v>0</v>
      </c>
    </row>
    <row r="68" spans="1:16" ht="19.5" customHeight="1">
      <c r="A68" s="40"/>
      <c r="B68" s="73" t="s">
        <v>45</v>
      </c>
      <c r="C68" s="63" t="s">
        <v>12</v>
      </c>
      <c r="D68" s="64">
        <f t="shared" si="15"/>
        <v>321.01</v>
      </c>
      <c r="E68" s="64">
        <f t="shared" si="0"/>
        <v>321.01</v>
      </c>
      <c r="F68" s="64">
        <f t="shared" si="0"/>
        <v>0</v>
      </c>
      <c r="G68" s="65">
        <f t="shared" ref="G68:G76" si="16">H68+I68</f>
        <v>218.29</v>
      </c>
      <c r="H68" s="65">
        <v>218.29</v>
      </c>
      <c r="I68" s="65">
        <v>0</v>
      </c>
      <c r="J68" s="65">
        <f>K68+L68</f>
        <v>86.67</v>
      </c>
      <c r="K68" s="65">
        <v>86.67</v>
      </c>
      <c r="L68" s="65">
        <v>0</v>
      </c>
      <c r="M68" s="65">
        <f>N68+O68</f>
        <v>16.05</v>
      </c>
      <c r="N68" s="65">
        <v>16.05</v>
      </c>
      <c r="O68" s="66">
        <v>0</v>
      </c>
    </row>
    <row r="69" spans="1:16" ht="19.5" customHeight="1">
      <c r="A69" s="40"/>
      <c r="B69" s="73" t="s">
        <v>27</v>
      </c>
      <c r="C69" s="63" t="s">
        <v>12</v>
      </c>
      <c r="D69" s="64">
        <f t="shared" si="15"/>
        <v>70.622200000000007</v>
      </c>
      <c r="E69" s="64">
        <f t="shared" si="0"/>
        <v>70.622200000000007</v>
      </c>
      <c r="F69" s="64">
        <f t="shared" si="0"/>
        <v>0</v>
      </c>
      <c r="G69" s="65">
        <f t="shared" si="16"/>
        <v>48.023800000000001</v>
      </c>
      <c r="H69" s="65">
        <f>H68*22%</f>
        <v>48.023800000000001</v>
      </c>
      <c r="I69" s="65">
        <v>0</v>
      </c>
      <c r="J69" s="65">
        <f t="shared" ref="J69:J76" si="17">K69+L69</f>
        <v>19.067399999999999</v>
      </c>
      <c r="K69" s="65">
        <f>K68*22%</f>
        <v>19.067399999999999</v>
      </c>
      <c r="L69" s="65">
        <v>0</v>
      </c>
      <c r="M69" s="65">
        <f t="shared" ref="M69:M76" si="18">N69+O69</f>
        <v>3.5310000000000001</v>
      </c>
      <c r="N69" s="65">
        <f>N68*22%</f>
        <v>3.5310000000000001</v>
      </c>
      <c r="O69" s="66">
        <v>0</v>
      </c>
    </row>
    <row r="70" spans="1:16" ht="19.5" customHeight="1">
      <c r="A70" s="40"/>
      <c r="B70" s="73" t="s">
        <v>65</v>
      </c>
      <c r="C70" s="63" t="s">
        <v>12</v>
      </c>
      <c r="D70" s="64">
        <f t="shared" si="15"/>
        <v>74.040000000000006</v>
      </c>
      <c r="E70" s="64">
        <f t="shared" si="0"/>
        <v>74.040000000000006</v>
      </c>
      <c r="F70" s="64">
        <f t="shared" si="0"/>
        <v>0</v>
      </c>
      <c r="G70" s="65">
        <f t="shared" si="16"/>
        <v>50.35</v>
      </c>
      <c r="H70" s="65">
        <v>50.35</v>
      </c>
      <c r="I70" s="65">
        <v>0</v>
      </c>
      <c r="J70" s="65">
        <f t="shared" si="17"/>
        <v>19.989999999999998</v>
      </c>
      <c r="K70" s="65">
        <v>19.989999999999998</v>
      </c>
      <c r="L70" s="65">
        <v>0</v>
      </c>
      <c r="M70" s="65">
        <f t="shared" si="18"/>
        <v>3.7</v>
      </c>
      <c r="N70" s="65">
        <v>3.7</v>
      </c>
      <c r="O70" s="66">
        <v>0</v>
      </c>
    </row>
    <row r="71" spans="1:16" ht="19.5" customHeight="1">
      <c r="A71" s="40"/>
      <c r="B71" s="73" t="s">
        <v>52</v>
      </c>
      <c r="C71" s="63" t="s">
        <v>12</v>
      </c>
      <c r="D71" s="64">
        <f t="shared" si="15"/>
        <v>8.23</v>
      </c>
      <c r="E71" s="64">
        <f t="shared" si="0"/>
        <v>8.23</v>
      </c>
      <c r="F71" s="64">
        <f t="shared" si="0"/>
        <v>0</v>
      </c>
      <c r="G71" s="65">
        <f t="shared" si="16"/>
        <v>5.6</v>
      </c>
      <c r="H71" s="65">
        <v>5.6</v>
      </c>
      <c r="I71" s="65">
        <v>0</v>
      </c>
      <c r="J71" s="65">
        <f t="shared" si="17"/>
        <v>2.2200000000000002</v>
      </c>
      <c r="K71" s="65">
        <v>2.2200000000000002</v>
      </c>
      <c r="L71" s="65">
        <v>0</v>
      </c>
      <c r="M71" s="65">
        <f t="shared" si="18"/>
        <v>0.41</v>
      </c>
      <c r="N71" s="65">
        <v>0.41</v>
      </c>
      <c r="O71" s="66">
        <v>0</v>
      </c>
    </row>
    <row r="72" spans="1:16" ht="19.5" customHeight="1">
      <c r="A72" s="40"/>
      <c r="B72" s="73" t="s">
        <v>36</v>
      </c>
      <c r="C72" s="63" t="s">
        <v>12</v>
      </c>
      <c r="D72" s="64">
        <f t="shared" si="15"/>
        <v>4.07</v>
      </c>
      <c r="E72" s="64">
        <f t="shared" si="0"/>
        <v>4.07</v>
      </c>
      <c r="F72" s="64">
        <f t="shared" si="0"/>
        <v>0</v>
      </c>
      <c r="G72" s="65">
        <f t="shared" si="16"/>
        <v>2.77</v>
      </c>
      <c r="H72" s="65">
        <v>2.77</v>
      </c>
      <c r="I72" s="65">
        <v>0</v>
      </c>
      <c r="J72" s="65">
        <f t="shared" si="17"/>
        <v>1.1000000000000001</v>
      </c>
      <c r="K72" s="65">
        <v>1.1000000000000001</v>
      </c>
      <c r="L72" s="65">
        <v>0</v>
      </c>
      <c r="M72" s="65">
        <f t="shared" si="18"/>
        <v>0.2</v>
      </c>
      <c r="N72" s="65">
        <v>0.2</v>
      </c>
      <c r="O72" s="66">
        <v>0</v>
      </c>
    </row>
    <row r="73" spans="1:16" ht="19.5" customHeight="1">
      <c r="A73" s="40"/>
      <c r="B73" s="73" t="s">
        <v>42</v>
      </c>
      <c r="C73" s="63" t="s">
        <v>12</v>
      </c>
      <c r="D73" s="64">
        <f t="shared" si="15"/>
        <v>0.67</v>
      </c>
      <c r="E73" s="64">
        <f t="shared" si="0"/>
        <v>0.67</v>
      </c>
      <c r="F73" s="64">
        <f t="shared" si="0"/>
        <v>0</v>
      </c>
      <c r="G73" s="65">
        <f t="shared" si="16"/>
        <v>0.46</v>
      </c>
      <c r="H73" s="65">
        <v>0.46</v>
      </c>
      <c r="I73" s="65">
        <v>0</v>
      </c>
      <c r="J73" s="65">
        <f t="shared" si="17"/>
        <v>0.18</v>
      </c>
      <c r="K73" s="65">
        <v>0.18</v>
      </c>
      <c r="L73" s="65">
        <v>0</v>
      </c>
      <c r="M73" s="65">
        <f t="shared" si="18"/>
        <v>0.03</v>
      </c>
      <c r="N73" s="65">
        <v>0.03</v>
      </c>
      <c r="O73" s="66">
        <v>0</v>
      </c>
    </row>
    <row r="74" spans="1:16" ht="19.5" customHeight="1">
      <c r="A74" s="40"/>
      <c r="B74" s="73" t="s">
        <v>59</v>
      </c>
      <c r="C74" s="63" t="s">
        <v>12</v>
      </c>
      <c r="D74" s="64">
        <f t="shared" si="15"/>
        <v>2.63</v>
      </c>
      <c r="E74" s="64">
        <f t="shared" si="0"/>
        <v>2.63</v>
      </c>
      <c r="F74" s="64">
        <f t="shared" si="0"/>
        <v>0</v>
      </c>
      <c r="G74" s="65">
        <f t="shared" si="16"/>
        <v>1.79</v>
      </c>
      <c r="H74" s="65">
        <v>1.79</v>
      </c>
      <c r="I74" s="65">
        <v>0</v>
      </c>
      <c r="J74" s="65">
        <f t="shared" si="17"/>
        <v>0.71</v>
      </c>
      <c r="K74" s="65">
        <v>0.71</v>
      </c>
      <c r="L74" s="65">
        <v>0</v>
      </c>
      <c r="M74" s="65">
        <f t="shared" si="18"/>
        <v>0.13</v>
      </c>
      <c r="N74" s="65">
        <v>0.13</v>
      </c>
      <c r="O74" s="66">
        <v>0</v>
      </c>
    </row>
    <row r="75" spans="1:16" ht="19.5" customHeight="1">
      <c r="A75" s="40"/>
      <c r="B75" s="73" t="s">
        <v>66</v>
      </c>
      <c r="C75" s="63" t="s">
        <v>12</v>
      </c>
      <c r="D75" s="64">
        <f t="shared" si="15"/>
        <v>1.33</v>
      </c>
      <c r="E75" s="64">
        <f t="shared" si="0"/>
        <v>1.33</v>
      </c>
      <c r="F75" s="64">
        <f t="shared" si="0"/>
        <v>0</v>
      </c>
      <c r="G75" s="65">
        <f t="shared" si="16"/>
        <v>0.9</v>
      </c>
      <c r="H75" s="65">
        <v>0.9</v>
      </c>
      <c r="I75" s="65">
        <v>0</v>
      </c>
      <c r="J75" s="65">
        <f t="shared" si="17"/>
        <v>0.36</v>
      </c>
      <c r="K75" s="65">
        <v>0.36</v>
      </c>
      <c r="L75" s="65">
        <v>0</v>
      </c>
      <c r="M75" s="65">
        <f t="shared" si="18"/>
        <v>7.0000000000000007E-2</v>
      </c>
      <c r="N75" s="65">
        <v>7.0000000000000007E-2</v>
      </c>
      <c r="O75" s="66">
        <v>0</v>
      </c>
    </row>
    <row r="76" spans="1:16" ht="19.5" customHeight="1">
      <c r="A76" s="40"/>
      <c r="B76" s="73" t="s">
        <v>67</v>
      </c>
      <c r="C76" s="63" t="s">
        <v>12</v>
      </c>
      <c r="D76" s="64">
        <f t="shared" si="15"/>
        <v>59.620000000000005</v>
      </c>
      <c r="E76" s="64">
        <f t="shared" si="0"/>
        <v>59.620000000000005</v>
      </c>
      <c r="F76" s="64">
        <f t="shared" si="0"/>
        <v>0</v>
      </c>
      <c r="G76" s="65">
        <f t="shared" si="16"/>
        <v>40.630000000000003</v>
      </c>
      <c r="H76" s="65">
        <v>40.630000000000003</v>
      </c>
      <c r="I76" s="65">
        <v>0</v>
      </c>
      <c r="J76" s="65">
        <f t="shared" si="17"/>
        <v>16.02</v>
      </c>
      <c r="K76" s="65">
        <v>16.02</v>
      </c>
      <c r="L76" s="65">
        <v>0</v>
      </c>
      <c r="M76" s="65">
        <f t="shared" si="18"/>
        <v>2.97</v>
      </c>
      <c r="N76" s="65">
        <v>2.97</v>
      </c>
      <c r="O76" s="66">
        <v>0</v>
      </c>
    </row>
    <row r="77" spans="1:16" ht="15.75">
      <c r="A77" s="40">
        <v>10</v>
      </c>
      <c r="B77" s="80" t="s">
        <v>68</v>
      </c>
      <c r="C77" s="42" t="s">
        <v>12</v>
      </c>
      <c r="D77" s="64">
        <f t="shared" si="1"/>
        <v>0</v>
      </c>
      <c r="E77" s="64">
        <f t="shared" si="0"/>
        <v>0</v>
      </c>
      <c r="F77" s="64">
        <f t="shared" si="0"/>
        <v>0</v>
      </c>
      <c r="G77" s="65">
        <f t="shared" si="10"/>
        <v>0</v>
      </c>
      <c r="H77" s="65">
        <v>0</v>
      </c>
      <c r="I77" s="65">
        <v>0</v>
      </c>
      <c r="J77" s="65">
        <f t="shared" si="13"/>
        <v>0</v>
      </c>
      <c r="K77" s="65">
        <v>0</v>
      </c>
      <c r="L77" s="65">
        <v>0</v>
      </c>
      <c r="M77" s="65">
        <f t="shared" si="11"/>
        <v>0</v>
      </c>
      <c r="N77" s="65">
        <v>0</v>
      </c>
      <c r="O77" s="66">
        <v>0</v>
      </c>
    </row>
    <row r="78" spans="1:16" ht="30">
      <c r="A78" s="40">
        <v>11</v>
      </c>
      <c r="B78" s="80" t="s">
        <v>69</v>
      </c>
      <c r="C78" s="42" t="s">
        <v>12</v>
      </c>
      <c r="D78" s="64">
        <f t="shared" si="1"/>
        <v>0</v>
      </c>
      <c r="E78" s="64">
        <f t="shared" si="0"/>
        <v>0</v>
      </c>
      <c r="F78" s="64">
        <f t="shared" si="0"/>
        <v>0</v>
      </c>
      <c r="G78" s="65">
        <f t="shared" si="10"/>
        <v>0</v>
      </c>
      <c r="H78" s="65">
        <v>0</v>
      </c>
      <c r="I78" s="65">
        <v>0</v>
      </c>
      <c r="J78" s="65">
        <f t="shared" si="13"/>
        <v>0</v>
      </c>
      <c r="K78" s="65">
        <v>0</v>
      </c>
      <c r="L78" s="65">
        <v>0</v>
      </c>
      <c r="M78" s="65">
        <f t="shared" si="11"/>
        <v>0</v>
      </c>
      <c r="N78" s="65">
        <v>0</v>
      </c>
      <c r="O78" s="66">
        <v>0</v>
      </c>
      <c r="P78" t="s">
        <v>70</v>
      </c>
    </row>
    <row r="79" spans="1:16" ht="16.5" thickBot="1">
      <c r="A79" s="74">
        <v>12</v>
      </c>
      <c r="B79" s="81" t="s">
        <v>71</v>
      </c>
      <c r="C79" s="76"/>
      <c r="D79" s="82"/>
      <c r="E79" s="82"/>
      <c r="F79" s="82"/>
      <c r="G79" s="78"/>
      <c r="H79" s="78"/>
      <c r="I79" s="78"/>
      <c r="J79" s="78"/>
      <c r="K79" s="78"/>
      <c r="L79" s="78"/>
      <c r="M79" s="78"/>
      <c r="N79" s="78"/>
      <c r="O79" s="79"/>
    </row>
    <row r="80" spans="1:16" ht="32.25" thickBot="1">
      <c r="A80" s="83">
        <v>13</v>
      </c>
      <c r="B80" s="84" t="s">
        <v>72</v>
      </c>
      <c r="C80" s="85" t="s">
        <v>12</v>
      </c>
      <c r="D80" s="86">
        <f>E80+F80</f>
        <v>28814.581384599998</v>
      </c>
      <c r="E80" s="86">
        <f t="shared" si="0"/>
        <v>7330.1351999999997</v>
      </c>
      <c r="F80" s="86">
        <f>I80+L80+O80</f>
        <v>21484.446184599998</v>
      </c>
      <c r="G80" s="87">
        <f>H80+I80</f>
        <v>19593.978351099999</v>
      </c>
      <c r="H80" s="87">
        <f>H40+H41+H66</f>
        <v>4984.5801999999994</v>
      </c>
      <c r="I80" s="87">
        <f>I40+I41+I66</f>
        <v>14609.398151099998</v>
      </c>
      <c r="J80" s="87">
        <f>K80+L80+0.01</f>
        <v>7779.8637620999998</v>
      </c>
      <c r="K80" s="87">
        <f>K40+K41+K66+K77+K78</f>
        <v>1979.0478000000001</v>
      </c>
      <c r="L80" s="87">
        <f>L40+L41+L66+L77+L78</f>
        <v>5800.8059620999993</v>
      </c>
      <c r="M80" s="87">
        <f>N80+O80</f>
        <v>1440.7492714</v>
      </c>
      <c r="N80" s="87">
        <f>N40+N41+N66+N77+N78</f>
        <v>366.50720000000001</v>
      </c>
      <c r="O80" s="88">
        <f>O40+O41+O66+O77+O78</f>
        <v>1074.2420714</v>
      </c>
    </row>
    <row r="81" spans="1:16" ht="26.25" customHeight="1" thickBot="1">
      <c r="A81" s="89">
        <v>14</v>
      </c>
      <c r="B81" s="90" t="s">
        <v>73</v>
      </c>
      <c r="C81" s="91" t="s">
        <v>12</v>
      </c>
      <c r="D81" s="8">
        <f>D83+D82</f>
        <v>0</v>
      </c>
      <c r="E81" s="8">
        <f t="shared" ref="E81:O81" si="19">E83</f>
        <v>0</v>
      </c>
      <c r="F81" s="8">
        <f>F83+F82</f>
        <v>0</v>
      </c>
      <c r="G81" s="92">
        <f t="shared" si="19"/>
        <v>0</v>
      </c>
      <c r="H81" s="92">
        <f t="shared" si="19"/>
        <v>0</v>
      </c>
      <c r="I81" s="92">
        <f t="shared" si="19"/>
        <v>0</v>
      </c>
      <c r="J81" s="92">
        <f>J82+J83</f>
        <v>0</v>
      </c>
      <c r="K81" s="92">
        <f t="shared" si="19"/>
        <v>0</v>
      </c>
      <c r="L81" s="92">
        <f>L82+L83</f>
        <v>0</v>
      </c>
      <c r="M81" s="92">
        <f t="shared" si="19"/>
        <v>0</v>
      </c>
      <c r="N81" s="92">
        <f t="shared" si="19"/>
        <v>0</v>
      </c>
      <c r="O81" s="93">
        <f t="shared" si="19"/>
        <v>0</v>
      </c>
    </row>
    <row r="82" spans="1:16" ht="24.75" customHeight="1">
      <c r="A82" s="74"/>
      <c r="B82" s="81" t="s">
        <v>74</v>
      </c>
      <c r="C82" s="76" t="s">
        <v>12</v>
      </c>
      <c r="D82" s="94">
        <f>E82+F82</f>
        <v>0</v>
      </c>
      <c r="E82" s="95">
        <f t="shared" ref="E82" si="20">H82+K82+N82</f>
        <v>0</v>
      </c>
      <c r="F82" s="95">
        <v>0</v>
      </c>
      <c r="G82" s="9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7">
        <v>0</v>
      </c>
    </row>
    <row r="83" spans="1:16" ht="17.25" customHeight="1" thickBot="1">
      <c r="A83" s="22"/>
      <c r="B83" s="23" t="s">
        <v>75</v>
      </c>
      <c r="C83" s="24" t="s">
        <v>12</v>
      </c>
      <c r="D83" s="97">
        <v>0</v>
      </c>
      <c r="E83" s="98">
        <f t="shared" si="0"/>
        <v>0</v>
      </c>
      <c r="F83" s="98">
        <v>0</v>
      </c>
      <c r="G83" s="99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7">
        <v>0</v>
      </c>
    </row>
    <row r="84" spans="1:16" ht="54" customHeight="1" thickBot="1">
      <c r="A84" s="100">
        <v>15</v>
      </c>
      <c r="B84" s="101" t="s">
        <v>76</v>
      </c>
      <c r="C84" s="13" t="s">
        <v>12</v>
      </c>
      <c r="D84" s="102">
        <f>D80+D81</f>
        <v>28814.581384599998</v>
      </c>
      <c r="E84" s="102">
        <f>E80+E83</f>
        <v>7330.1351999999997</v>
      </c>
      <c r="F84" s="102">
        <f>F80+F81</f>
        <v>21484.446184599998</v>
      </c>
      <c r="G84" s="103">
        <f>G80+G83</f>
        <v>19593.978351099999</v>
      </c>
      <c r="H84" s="103">
        <f>H80+H83</f>
        <v>4984.5801999999994</v>
      </c>
      <c r="I84" s="103">
        <f>I80+I83</f>
        <v>14609.398151099998</v>
      </c>
      <c r="J84" s="104">
        <f>J80+J83</f>
        <v>7779.8637620999998</v>
      </c>
      <c r="K84" s="104">
        <f>K80+K83</f>
        <v>1979.0478000000001</v>
      </c>
      <c r="L84" s="104">
        <f>L80+L81</f>
        <v>5800.8059620999993</v>
      </c>
      <c r="M84" s="105">
        <f>M80+M83</f>
        <v>1440.7492714</v>
      </c>
      <c r="N84" s="105">
        <f>N80+N83</f>
        <v>366.50720000000001</v>
      </c>
      <c r="O84" s="106">
        <f>O80+O83</f>
        <v>1074.2420714</v>
      </c>
      <c r="P84">
        <v>7318.79</v>
      </c>
    </row>
    <row r="85" spans="1:16" ht="24" customHeight="1">
      <c r="A85" s="16">
        <v>16</v>
      </c>
      <c r="B85" s="17" t="s">
        <v>77</v>
      </c>
      <c r="C85" s="18" t="s">
        <v>78</v>
      </c>
      <c r="D85" s="107">
        <f>G85+J85+M85</f>
        <v>20768.310000000001</v>
      </c>
      <c r="E85" s="107"/>
      <c r="F85" s="107"/>
      <c r="G85" s="108">
        <v>14122.24</v>
      </c>
      <c r="H85" s="108"/>
      <c r="I85" s="108"/>
      <c r="J85" s="108">
        <v>5607.48</v>
      </c>
      <c r="K85" s="108"/>
      <c r="L85" s="108"/>
      <c r="M85" s="108">
        <v>1038.5899999999999</v>
      </c>
      <c r="N85" s="109"/>
      <c r="O85" s="110"/>
      <c r="P85" s="111">
        <f>H84+K84+N84</f>
        <v>7330.1351999999997</v>
      </c>
    </row>
    <row r="86" spans="1:16" ht="21" customHeight="1">
      <c r="A86" s="40">
        <v>17</v>
      </c>
      <c r="B86" s="80" t="s">
        <v>79</v>
      </c>
      <c r="C86" s="42" t="s">
        <v>80</v>
      </c>
      <c r="D86" s="112">
        <f>G86+J86+M86</f>
        <v>11.684000000000001</v>
      </c>
      <c r="E86" s="112"/>
      <c r="F86" s="112"/>
      <c r="G86" s="113">
        <v>7.9450000000000003</v>
      </c>
      <c r="H86" s="114"/>
      <c r="I86" s="114"/>
      <c r="J86" s="113">
        <v>3.1547000000000001</v>
      </c>
      <c r="K86" s="114"/>
      <c r="L86" s="114"/>
      <c r="M86" s="113">
        <v>0.58430000000000004</v>
      </c>
      <c r="N86" s="115"/>
      <c r="O86" s="116"/>
    </row>
    <row r="87" spans="1:16" ht="30">
      <c r="A87" s="40">
        <v>18</v>
      </c>
      <c r="B87" s="80" t="s">
        <v>81</v>
      </c>
      <c r="C87" s="42" t="s">
        <v>82</v>
      </c>
      <c r="D87" s="117">
        <f>D84/D85*1000</f>
        <v>1387.4302427400205</v>
      </c>
      <c r="E87" s="117"/>
      <c r="F87" s="117"/>
      <c r="G87" s="118">
        <f>G84/G85*1000</f>
        <v>1387.4554143747732</v>
      </c>
      <c r="H87" s="118"/>
      <c r="I87" s="118"/>
      <c r="J87" s="118">
        <f>J84/J85*1000</f>
        <v>1387.408205129577</v>
      </c>
      <c r="K87" s="118"/>
      <c r="L87" s="118"/>
      <c r="M87" s="118">
        <f>M84/M85*1000</f>
        <v>1387.2165834448629</v>
      </c>
      <c r="N87" s="118"/>
      <c r="O87" s="119"/>
    </row>
    <row r="88" spans="1:16" ht="45">
      <c r="A88" s="40">
        <v>19</v>
      </c>
      <c r="B88" s="80" t="s">
        <v>83</v>
      </c>
      <c r="C88" s="42" t="s">
        <v>82</v>
      </c>
      <c r="D88" s="117">
        <f>D84/D85*1000</f>
        <v>1387.4302427400205</v>
      </c>
      <c r="E88" s="117"/>
      <c r="F88" s="117"/>
      <c r="G88" s="118">
        <f>G84/G85*1000</f>
        <v>1387.4554143747732</v>
      </c>
      <c r="H88" s="118"/>
      <c r="I88" s="118"/>
      <c r="J88" s="118">
        <f>J84/J85*1000</f>
        <v>1387.408205129577</v>
      </c>
      <c r="K88" s="118"/>
      <c r="L88" s="118"/>
      <c r="M88" s="118">
        <f>M84/M85*1000</f>
        <v>1387.2165834448629</v>
      </c>
      <c r="N88" s="118"/>
      <c r="O88" s="119"/>
    </row>
    <row r="89" spans="1:16" ht="45">
      <c r="A89" s="40">
        <v>20</v>
      </c>
      <c r="B89" s="80" t="s">
        <v>84</v>
      </c>
      <c r="C89" s="42" t="s">
        <v>82</v>
      </c>
      <c r="D89" s="117">
        <f>D88*1.2</f>
        <v>1664.9162912880245</v>
      </c>
      <c r="E89" s="117"/>
      <c r="F89" s="117"/>
      <c r="G89" s="120">
        <f>G88*1.2</f>
        <v>1664.9464972497278</v>
      </c>
      <c r="H89" s="120"/>
      <c r="I89" s="120"/>
      <c r="J89" s="120">
        <f>J88*1.2</f>
        <v>1664.8898461554925</v>
      </c>
      <c r="K89" s="120"/>
      <c r="L89" s="120"/>
      <c r="M89" s="120">
        <f>M88*1.2</f>
        <v>1664.6599001338354</v>
      </c>
      <c r="N89" s="120"/>
      <c r="O89" s="119"/>
    </row>
    <row r="90" spans="1:16" ht="30">
      <c r="A90" s="40">
        <v>21</v>
      </c>
      <c r="B90" s="80" t="s">
        <v>85</v>
      </c>
      <c r="C90" s="42"/>
      <c r="D90" s="117"/>
      <c r="E90" s="117"/>
      <c r="F90" s="117"/>
      <c r="G90" s="118"/>
      <c r="H90" s="121"/>
      <c r="I90" s="121"/>
      <c r="J90" s="118"/>
      <c r="K90" s="122"/>
      <c r="L90" s="122"/>
      <c r="M90" s="118"/>
      <c r="N90" s="122"/>
      <c r="O90" s="123"/>
    </row>
    <row r="91" spans="1:16" ht="30">
      <c r="A91" s="40"/>
      <c r="B91" s="80" t="s">
        <v>86</v>
      </c>
      <c r="C91" s="124" t="s">
        <v>87</v>
      </c>
      <c r="D91" s="125"/>
      <c r="E91" s="125"/>
      <c r="F91" s="125"/>
      <c r="G91" s="118"/>
      <c r="H91" s="121">
        <f>H84/G86/12*1000</f>
        <v>52282.150199286756</v>
      </c>
      <c r="I91" s="121">
        <v>0</v>
      </c>
      <c r="J91" s="118"/>
      <c r="K91" s="122">
        <f>K84/J86/12*1000</f>
        <v>52277.760167369313</v>
      </c>
      <c r="L91" s="122"/>
      <c r="M91" s="118"/>
      <c r="N91" s="122">
        <f>N84/M86/12*1000</f>
        <v>52271.550002852411</v>
      </c>
      <c r="O91" s="123"/>
    </row>
    <row r="92" spans="1:16" ht="60" customHeight="1">
      <c r="A92" s="40"/>
      <c r="B92" s="80" t="s">
        <v>88</v>
      </c>
      <c r="C92" s="42" t="s">
        <v>82</v>
      </c>
      <c r="D92" s="117"/>
      <c r="E92" s="117"/>
      <c r="F92" s="117"/>
      <c r="G92" s="118"/>
      <c r="H92" s="121"/>
      <c r="I92" s="121">
        <f>I84/G85*1000</f>
        <v>1034.4958130650662</v>
      </c>
      <c r="J92" s="126"/>
      <c r="K92" s="121"/>
      <c r="L92" s="121">
        <f>L84/J85*1000</f>
        <v>1034.476442555301</v>
      </c>
      <c r="M92" s="126"/>
      <c r="N92" s="121"/>
      <c r="O92" s="127">
        <f>O84/M85*1000</f>
        <v>1034.3273778873281</v>
      </c>
    </row>
    <row r="93" spans="1:16" ht="30">
      <c r="A93" s="40"/>
      <c r="B93" s="80" t="s">
        <v>89</v>
      </c>
      <c r="C93" s="42" t="s">
        <v>90</v>
      </c>
      <c r="D93" s="117"/>
      <c r="E93" s="117"/>
      <c r="F93" s="117"/>
      <c r="G93" s="118"/>
      <c r="H93" s="121">
        <f>H84/88.26991/12</f>
        <v>4.7058129246232756</v>
      </c>
      <c r="I93" s="121">
        <v>0</v>
      </c>
      <c r="J93" s="118"/>
      <c r="K93" s="122"/>
      <c r="L93" s="122"/>
      <c r="M93" s="118"/>
      <c r="N93" s="122"/>
      <c r="O93" s="123"/>
    </row>
    <row r="94" spans="1:16" ht="57" customHeight="1">
      <c r="A94" s="40"/>
      <c r="B94" s="80" t="s">
        <v>91</v>
      </c>
      <c r="C94" s="42" t="s">
        <v>90</v>
      </c>
      <c r="D94" s="117"/>
      <c r="E94" s="117"/>
      <c r="F94" s="117"/>
      <c r="G94" s="118"/>
      <c r="H94" s="121">
        <v>0</v>
      </c>
      <c r="I94" s="121">
        <f>I84/88269.91/5.8*1000</f>
        <v>28.535904819543315</v>
      </c>
      <c r="J94" s="118"/>
      <c r="K94" s="122"/>
      <c r="L94" s="122"/>
      <c r="M94" s="118"/>
      <c r="N94" s="122"/>
      <c r="O94" s="123"/>
    </row>
    <row r="95" spans="1:16" ht="24.75" customHeight="1">
      <c r="A95" s="40">
        <v>22</v>
      </c>
      <c r="B95" s="80" t="s">
        <v>92</v>
      </c>
      <c r="C95" s="42"/>
      <c r="D95" s="117"/>
      <c r="E95" s="117"/>
      <c r="F95" s="117"/>
      <c r="G95" s="118"/>
      <c r="H95" s="121"/>
      <c r="I95" s="121"/>
      <c r="J95" s="118"/>
      <c r="K95" s="122"/>
      <c r="L95" s="122"/>
      <c r="M95" s="118"/>
      <c r="N95" s="122"/>
      <c r="O95" s="123"/>
    </row>
    <row r="96" spans="1:16" ht="30">
      <c r="A96" s="40"/>
      <c r="B96" s="80" t="s">
        <v>93</v>
      </c>
      <c r="C96" s="42" t="s">
        <v>82</v>
      </c>
      <c r="D96" s="117"/>
      <c r="E96" s="117"/>
      <c r="F96" s="117"/>
      <c r="G96" s="118"/>
      <c r="H96" s="128">
        <f>H91*1.2</f>
        <v>62738.580239144103</v>
      </c>
      <c r="I96" s="121">
        <v>0</v>
      </c>
      <c r="J96" s="118"/>
      <c r="K96" s="129">
        <f>K91*1.2</f>
        <v>62733.312200843175</v>
      </c>
      <c r="L96" s="122"/>
      <c r="M96" s="118"/>
      <c r="N96" s="129">
        <f>N91*1.2</f>
        <v>62725.860003422888</v>
      </c>
      <c r="O96" s="123"/>
    </row>
    <row r="97" spans="1:15" ht="53.25" customHeight="1">
      <c r="A97" s="40"/>
      <c r="B97" s="80" t="s">
        <v>88</v>
      </c>
      <c r="C97" s="42" t="s">
        <v>82</v>
      </c>
      <c r="D97" s="117"/>
      <c r="E97" s="117"/>
      <c r="F97" s="117"/>
      <c r="G97" s="118"/>
      <c r="H97" s="121">
        <v>0</v>
      </c>
      <c r="I97" s="128">
        <f>I92*1.2-0.01</f>
        <v>1241.3849756780794</v>
      </c>
      <c r="J97" s="118"/>
      <c r="K97" s="122"/>
      <c r="L97" s="129">
        <f>L92*1.2</f>
        <v>1241.3717310663612</v>
      </c>
      <c r="M97" s="118"/>
      <c r="N97" s="122"/>
      <c r="O97" s="130">
        <f>O92*1.2+0.01</f>
        <v>1241.2028534647936</v>
      </c>
    </row>
    <row r="98" spans="1:15" ht="30">
      <c r="A98" s="40"/>
      <c r="B98" s="41" t="s">
        <v>89</v>
      </c>
      <c r="C98" s="131" t="s">
        <v>90</v>
      </c>
      <c r="D98" s="132"/>
      <c r="E98" s="132"/>
      <c r="F98" s="132"/>
      <c r="G98" s="132"/>
      <c r="H98" s="128">
        <f>H93*1.2</f>
        <v>5.6469755095479304</v>
      </c>
      <c r="I98" s="121"/>
      <c r="J98" s="132"/>
      <c r="K98" s="133"/>
      <c r="L98" s="133"/>
      <c r="M98" s="132"/>
      <c r="N98" s="133"/>
      <c r="O98" s="134"/>
    </row>
    <row r="99" spans="1:15" ht="60.75" customHeight="1" thickBot="1">
      <c r="A99" s="135"/>
      <c r="B99" s="2" t="s">
        <v>91</v>
      </c>
      <c r="C99" s="136" t="s">
        <v>90</v>
      </c>
      <c r="D99" s="137"/>
      <c r="E99" s="137"/>
      <c r="F99" s="137"/>
      <c r="G99" s="137"/>
      <c r="H99" s="138"/>
      <c r="I99" s="139">
        <f>I94*1.2</f>
        <v>34.243085783451974</v>
      </c>
      <c r="J99" s="137"/>
      <c r="K99" s="140"/>
      <c r="L99" s="140"/>
      <c r="M99" s="137"/>
      <c r="N99" s="140"/>
      <c r="O99" s="141"/>
    </row>
    <row r="100" spans="1:15" ht="18.75">
      <c r="B100" s="142" t="s">
        <v>94</v>
      </c>
    </row>
    <row r="101" spans="1:15" ht="18.75">
      <c r="B101" s="142" t="s">
        <v>95</v>
      </c>
    </row>
  </sheetData>
  <mergeCells count="15">
    <mergeCell ref="B1:O1"/>
    <mergeCell ref="B2:O2"/>
    <mergeCell ref="A4:A7"/>
    <mergeCell ref="B4:B7"/>
    <mergeCell ref="C4:C7"/>
    <mergeCell ref="D4:F5"/>
    <mergeCell ref="G4:O4"/>
    <mergeCell ref="G5:I5"/>
    <mergeCell ref="J5:L5"/>
    <mergeCell ref="M5:O5"/>
    <mergeCell ref="D6:D7"/>
    <mergeCell ref="E6:F6"/>
    <mergeCell ref="H6:I6"/>
    <mergeCell ref="K6:L6"/>
    <mergeCell ref="N6:O6"/>
  </mergeCells>
  <pageMargins left="0.70866141732283472" right="0.70866141732283472" top="0.74803149606299213" bottom="0.74803149606299213" header="0.31496062992125984" footer="0.31496062992125984"/>
  <pageSetup paperSize="9" scale="64" fitToHeight="9999" orientation="landscape" r:id="rId1"/>
  <rowBreaks count="2" manualBreakCount="2">
    <brk id="29" max="14" man="1"/>
    <brk id="65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3" sqref="G13"/>
    </sheetView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view="pageBreakPreview" topLeftCell="A76" zoomScale="70" zoomScaleNormal="85" zoomScaleSheetLayoutView="70" workbookViewId="0">
      <selection activeCell="N15" sqref="N15"/>
    </sheetView>
  </sheetViews>
  <sheetFormatPr defaultRowHeight="28.5" customHeight="1"/>
  <cols>
    <col min="1" max="1" width="4.85546875" customWidth="1"/>
    <col min="2" max="2" width="29.7109375" customWidth="1"/>
    <col min="3" max="3" width="12.140625" customWidth="1"/>
    <col min="4" max="4" width="14.140625" customWidth="1"/>
    <col min="5" max="5" width="14.28515625" customWidth="1"/>
    <col min="6" max="6" width="13.85546875" customWidth="1"/>
    <col min="7" max="7" width="13.5703125" customWidth="1"/>
    <col min="8" max="8" width="12.42578125" bestFit="1" customWidth="1"/>
    <col min="9" max="9" width="13.140625" bestFit="1" customWidth="1"/>
    <col min="10" max="10" width="11" customWidth="1"/>
    <col min="11" max="12" width="10.7109375" customWidth="1"/>
    <col min="13" max="13" width="11.42578125" customWidth="1"/>
    <col min="14" max="15" width="10.7109375" customWidth="1"/>
  </cols>
  <sheetData>
    <row r="1" spans="1:15" ht="28.5" customHeight="1">
      <c r="B1" s="436" t="s">
        <v>174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 ht="28.5" customHeight="1">
      <c r="B2" s="436" t="s">
        <v>176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</row>
    <row r="3" spans="1:15" ht="28.5" customHeight="1" thickBot="1">
      <c r="N3" t="s">
        <v>96</v>
      </c>
    </row>
    <row r="4" spans="1:15" ht="28.5" customHeight="1">
      <c r="A4" s="437"/>
      <c r="B4" s="440" t="s">
        <v>0</v>
      </c>
      <c r="C4" s="443" t="s">
        <v>1</v>
      </c>
      <c r="D4" s="446" t="s">
        <v>2</v>
      </c>
      <c r="E4" s="446"/>
      <c r="F4" s="446"/>
      <c r="G4" s="448" t="s">
        <v>3</v>
      </c>
      <c r="H4" s="448"/>
      <c r="I4" s="448"/>
      <c r="J4" s="448"/>
      <c r="K4" s="448"/>
      <c r="L4" s="448"/>
      <c r="M4" s="448"/>
      <c r="N4" s="448"/>
      <c r="O4" s="449"/>
    </row>
    <row r="5" spans="1:15" ht="28.5" customHeight="1">
      <c r="A5" s="438"/>
      <c r="B5" s="441"/>
      <c r="C5" s="444"/>
      <c r="D5" s="447"/>
      <c r="E5" s="447"/>
      <c r="F5" s="447"/>
      <c r="G5" s="450" t="s">
        <v>4</v>
      </c>
      <c r="H5" s="450"/>
      <c r="I5" s="450"/>
      <c r="J5" s="450" t="s">
        <v>5</v>
      </c>
      <c r="K5" s="450"/>
      <c r="L5" s="450"/>
      <c r="M5" s="450" t="s">
        <v>6</v>
      </c>
      <c r="N5" s="450"/>
      <c r="O5" s="451"/>
    </row>
    <row r="6" spans="1:15" ht="28.5" customHeight="1">
      <c r="A6" s="438"/>
      <c r="B6" s="441"/>
      <c r="C6" s="444"/>
      <c r="D6" s="452" t="s">
        <v>7</v>
      </c>
      <c r="E6" s="444" t="s">
        <v>8</v>
      </c>
      <c r="F6" s="444"/>
      <c r="G6" s="191" t="s">
        <v>7</v>
      </c>
      <c r="H6" s="454" t="s">
        <v>8</v>
      </c>
      <c r="I6" s="454"/>
      <c r="J6" s="191" t="s">
        <v>7</v>
      </c>
      <c r="K6" s="454" t="s">
        <v>8</v>
      </c>
      <c r="L6" s="454"/>
      <c r="M6" s="191" t="s">
        <v>7</v>
      </c>
      <c r="N6" s="454" t="s">
        <v>8</v>
      </c>
      <c r="O6" s="455"/>
    </row>
    <row r="7" spans="1:15" ht="28.5" customHeight="1" thickBot="1">
      <c r="A7" s="439"/>
      <c r="B7" s="442"/>
      <c r="C7" s="445"/>
      <c r="D7" s="453"/>
      <c r="E7" s="2" t="s">
        <v>9</v>
      </c>
      <c r="F7" s="2" t="s">
        <v>10</v>
      </c>
      <c r="G7" s="3"/>
      <c r="H7" s="2" t="s">
        <v>9</v>
      </c>
      <c r="I7" s="2" t="s">
        <v>10</v>
      </c>
      <c r="J7" s="3"/>
      <c r="K7" s="2" t="s">
        <v>9</v>
      </c>
      <c r="L7" s="2" t="s">
        <v>10</v>
      </c>
      <c r="M7" s="3"/>
      <c r="N7" s="2" t="s">
        <v>9</v>
      </c>
      <c r="O7" s="4" t="s">
        <v>10</v>
      </c>
    </row>
    <row r="8" spans="1:15" ht="28.5" customHeight="1" thickBot="1">
      <c r="A8" s="5">
        <v>1</v>
      </c>
      <c r="B8" s="6" t="s">
        <v>11</v>
      </c>
      <c r="C8" s="7" t="s">
        <v>12</v>
      </c>
      <c r="D8" s="8">
        <f>E8+F8</f>
        <v>29103.039784600001</v>
      </c>
      <c r="E8" s="8">
        <f>H8+K8+N8</f>
        <v>7277.4036000000006</v>
      </c>
      <c r="F8" s="8">
        <f>I8+L8+O8</f>
        <v>21825.6361846</v>
      </c>
      <c r="G8" s="9">
        <f>H8+I8+0.01</f>
        <v>19790.128351099997</v>
      </c>
      <c r="H8" s="9">
        <f>H80</f>
        <v>4948.7102000000004</v>
      </c>
      <c r="I8" s="9">
        <f>I9+I41+I66+I77+I78</f>
        <v>14841.408151099999</v>
      </c>
      <c r="J8" s="9">
        <f>K8+L8</f>
        <v>7857.7371621000002</v>
      </c>
      <c r="K8" s="9">
        <f>K80</f>
        <v>1964.8112000000003</v>
      </c>
      <c r="L8" s="9">
        <f>L80</f>
        <v>5892.9259621000001</v>
      </c>
      <c r="M8" s="9">
        <f>N8+O8</f>
        <v>1455.1842713999999</v>
      </c>
      <c r="N8" s="9">
        <f>N80</f>
        <v>363.88220000000001</v>
      </c>
      <c r="O8" s="10">
        <f>O80</f>
        <v>1091.3020713999999</v>
      </c>
    </row>
    <row r="9" spans="1:15" ht="28.5" customHeight="1" thickBot="1">
      <c r="A9" s="11">
        <v>2</v>
      </c>
      <c r="B9" s="12" t="s">
        <v>177</v>
      </c>
      <c r="C9" s="13" t="s">
        <v>12</v>
      </c>
      <c r="D9" s="8">
        <f>E9+F9+0.01</f>
        <v>24721.742384599998</v>
      </c>
      <c r="E9" s="8">
        <f t="shared" ref="E9:F83" si="0">H9+K9+N9</f>
        <v>2896.0962000000004</v>
      </c>
      <c r="F9" s="8">
        <f t="shared" si="0"/>
        <v>21825.6361846</v>
      </c>
      <c r="G9" s="14">
        <f>H9+I9</f>
        <v>16810.7353511</v>
      </c>
      <c r="H9" s="14">
        <f>H10+H19+H20</f>
        <v>1969.3272000000002</v>
      </c>
      <c r="I9" s="14">
        <f>I10+I19+I20</f>
        <v>14841.408151099999</v>
      </c>
      <c r="J9" s="14">
        <f>K9+L9+0.01</f>
        <v>6674.8787621000001</v>
      </c>
      <c r="K9" s="14">
        <f>K10+K19+K20</f>
        <v>781.94280000000003</v>
      </c>
      <c r="L9" s="14">
        <f>L10+L19+L20</f>
        <v>5892.9259621000001</v>
      </c>
      <c r="M9" s="14">
        <f>N9+O9</f>
        <v>1236.1282713999999</v>
      </c>
      <c r="N9" s="14">
        <f>N10+N19+N20</f>
        <v>144.8262</v>
      </c>
      <c r="O9" s="15">
        <f>O10+O19+O20</f>
        <v>1091.3020713999999</v>
      </c>
    </row>
    <row r="10" spans="1:15" ht="28.5" customHeight="1">
      <c r="A10" s="16">
        <v>3</v>
      </c>
      <c r="B10" s="17" t="s">
        <v>14</v>
      </c>
      <c r="C10" s="18" t="s">
        <v>12</v>
      </c>
      <c r="D10" s="19">
        <f t="shared" ref="D10:D78" si="1">E10+F10</f>
        <v>22042.036184600001</v>
      </c>
      <c r="E10" s="19">
        <f t="shared" si="0"/>
        <v>216.4</v>
      </c>
      <c r="F10" s="19">
        <f t="shared" si="0"/>
        <v>21825.6361846</v>
      </c>
      <c r="G10" s="20">
        <f>G12+G15+G16+G17+G18</f>
        <v>14988.5481511</v>
      </c>
      <c r="H10" s="20">
        <f t="shared" ref="H10:L10" si="2">H12+H15+H16+H17+H18</f>
        <v>147.14000000000001</v>
      </c>
      <c r="I10" s="20">
        <f t="shared" si="2"/>
        <v>14841.408151099999</v>
      </c>
      <c r="J10" s="20">
        <f>J12+J15+J16+J17+J18</f>
        <v>5951.3459620999993</v>
      </c>
      <c r="K10" s="20">
        <f t="shared" si="2"/>
        <v>58.42</v>
      </c>
      <c r="L10" s="20">
        <f t="shared" si="2"/>
        <v>5892.9259621000001</v>
      </c>
      <c r="M10" s="20">
        <f>N10+O10</f>
        <v>1102.1420713999998</v>
      </c>
      <c r="N10" s="20">
        <f>N12+N15+N16+N17+N18</f>
        <v>10.84</v>
      </c>
      <c r="O10" s="21">
        <f>O12+O15+O16+O17+O18</f>
        <v>1091.3020713999999</v>
      </c>
    </row>
    <row r="11" spans="1:15" ht="28.5" customHeight="1" thickBot="1">
      <c r="A11" s="22"/>
      <c r="B11" s="23" t="s">
        <v>15</v>
      </c>
      <c r="C11" s="24"/>
      <c r="D11" s="25">
        <f t="shared" si="1"/>
        <v>0</v>
      </c>
      <c r="E11" s="25"/>
      <c r="F11" s="25"/>
      <c r="G11" s="26"/>
      <c r="H11" s="26"/>
      <c r="I11" s="26"/>
      <c r="J11" s="26"/>
      <c r="K11" s="26"/>
      <c r="L11" s="26"/>
      <c r="M11" s="26"/>
      <c r="N11" s="26"/>
      <c r="O11" s="27"/>
    </row>
    <row r="12" spans="1:15" ht="28.5" customHeight="1" thickBot="1">
      <c r="A12" s="28"/>
      <c r="B12" s="29" t="s">
        <v>16</v>
      </c>
      <c r="C12" s="30" t="s">
        <v>12</v>
      </c>
      <c r="D12" s="31">
        <f t="shared" si="1"/>
        <v>20119.676184599997</v>
      </c>
      <c r="E12" s="31">
        <f>H12+K12+N12</f>
        <v>0</v>
      </c>
      <c r="F12" s="31">
        <f>I12+L12+O12</f>
        <v>20119.676184599997</v>
      </c>
      <c r="G12" s="32">
        <f>H12+I12</f>
        <v>13681.348151099999</v>
      </c>
      <c r="H12" s="32">
        <f>(H13*H14)/1000</f>
        <v>0</v>
      </c>
      <c r="I12" s="32">
        <f>I13*I14/1000</f>
        <v>13681.348151099999</v>
      </c>
      <c r="J12" s="32">
        <f>K12+L12</f>
        <v>5432.3259620999997</v>
      </c>
      <c r="K12" s="32">
        <f>(K13*K14)/1000</f>
        <v>0</v>
      </c>
      <c r="L12" s="32">
        <f>L13*L14/1000</f>
        <v>5432.3259620999997</v>
      </c>
      <c r="M12" s="32">
        <f>N12+O12</f>
        <v>1006.0020714</v>
      </c>
      <c r="N12" s="32">
        <f>(N13*N14)/1000</f>
        <v>0</v>
      </c>
      <c r="O12" s="33">
        <f>O13*O14/1000</f>
        <v>1006.0020714</v>
      </c>
    </row>
    <row r="13" spans="1:15" ht="28.5" customHeight="1" thickBot="1">
      <c r="A13" s="28"/>
      <c r="B13" s="29" t="s">
        <v>17</v>
      </c>
      <c r="C13" s="30" t="s">
        <v>18</v>
      </c>
      <c r="D13" s="31">
        <f>G13+J13+M13</f>
        <v>3305.1399999999994</v>
      </c>
      <c r="E13" s="34">
        <f>H13+K13+N13</f>
        <v>0</v>
      </c>
      <c r="F13" s="31">
        <f t="shared" si="0"/>
        <v>3305.1399999999994</v>
      </c>
      <c r="G13" s="32">
        <f>H13+I13</f>
        <v>2247.4899999999998</v>
      </c>
      <c r="H13" s="32">
        <v>0</v>
      </c>
      <c r="I13" s="32">
        <v>2247.4899999999998</v>
      </c>
      <c r="J13" s="32">
        <f>K13+L13</f>
        <v>892.39</v>
      </c>
      <c r="K13" s="32">
        <v>0</v>
      </c>
      <c r="L13" s="32">
        <v>892.39</v>
      </c>
      <c r="M13" s="32">
        <f>N13+O13</f>
        <v>165.26</v>
      </c>
      <c r="N13" s="32">
        <v>0</v>
      </c>
      <c r="O13" s="33">
        <v>165.26</v>
      </c>
    </row>
    <row r="14" spans="1:15" ht="28.5" customHeight="1" thickBot="1">
      <c r="A14" s="28"/>
      <c r="B14" s="29" t="s">
        <v>19</v>
      </c>
      <c r="C14" s="30" t="s">
        <v>20</v>
      </c>
      <c r="D14" s="31">
        <v>6087.39</v>
      </c>
      <c r="E14" s="31">
        <v>6087.39</v>
      </c>
      <c r="F14" s="31">
        <v>6087.39</v>
      </c>
      <c r="G14" s="31">
        <v>6087.39</v>
      </c>
      <c r="H14" s="31">
        <v>6087.39</v>
      </c>
      <c r="I14" s="31">
        <v>6087.39</v>
      </c>
      <c r="J14" s="31">
        <v>6087.39</v>
      </c>
      <c r="K14" s="31">
        <v>6087.39</v>
      </c>
      <c r="L14" s="31">
        <v>6087.39</v>
      </c>
      <c r="M14" s="31">
        <v>6087.39</v>
      </c>
      <c r="N14" s="31">
        <v>6087.39</v>
      </c>
      <c r="O14" s="31">
        <v>6087.39</v>
      </c>
    </row>
    <row r="15" spans="1:15" ht="28.5" customHeight="1">
      <c r="A15" s="16"/>
      <c r="B15" s="35" t="s">
        <v>21</v>
      </c>
      <c r="C15" s="18" t="s">
        <v>12</v>
      </c>
      <c r="D15" s="36">
        <f t="shared" si="1"/>
        <v>1705.9599999999998</v>
      </c>
      <c r="E15" s="36">
        <f>H15+K15+N15</f>
        <v>0</v>
      </c>
      <c r="F15" s="36">
        <f t="shared" si="0"/>
        <v>1705.9599999999998</v>
      </c>
      <c r="G15" s="37">
        <f>H15+I15</f>
        <v>1160.06</v>
      </c>
      <c r="H15" s="38"/>
      <c r="I15" s="38">
        <f>928.05+232.01</f>
        <v>1160.06</v>
      </c>
      <c r="J15" s="38">
        <f t="shared" ref="J15:J18" si="3">K15+L15</f>
        <v>460.6</v>
      </c>
      <c r="K15" s="38"/>
      <c r="L15" s="38">
        <f>368.48+92.12</f>
        <v>460.6</v>
      </c>
      <c r="M15" s="38">
        <f t="shared" ref="M15:M18" si="4">N15+O15</f>
        <v>85.3</v>
      </c>
      <c r="N15" s="38"/>
      <c r="O15" s="39">
        <f>68.24+17.06</f>
        <v>85.3</v>
      </c>
    </row>
    <row r="16" spans="1:15" ht="28.5" customHeight="1">
      <c r="A16" s="40"/>
      <c r="B16" s="41" t="s">
        <v>22</v>
      </c>
      <c r="C16" s="42" t="s">
        <v>12</v>
      </c>
      <c r="D16" s="43">
        <f t="shared" si="1"/>
        <v>199.8</v>
      </c>
      <c r="E16" s="43">
        <f t="shared" si="0"/>
        <v>199.8</v>
      </c>
      <c r="F16" s="43">
        <f>I16+L16+O16</f>
        <v>0</v>
      </c>
      <c r="G16" s="44">
        <f>H16+I16</f>
        <v>135.86000000000001</v>
      </c>
      <c r="H16" s="44">
        <v>135.86000000000001</v>
      </c>
      <c r="I16" s="44">
        <v>0</v>
      </c>
      <c r="J16" s="44">
        <f t="shared" si="3"/>
        <v>53.94</v>
      </c>
      <c r="K16" s="44">
        <v>53.94</v>
      </c>
      <c r="L16" s="44">
        <v>0</v>
      </c>
      <c r="M16" s="44">
        <f t="shared" si="4"/>
        <v>10</v>
      </c>
      <c r="N16" s="44">
        <v>10</v>
      </c>
      <c r="O16" s="45">
        <v>0</v>
      </c>
    </row>
    <row r="17" spans="1:15" ht="28.5" customHeight="1">
      <c r="A17" s="40"/>
      <c r="B17" s="41" t="s">
        <v>23</v>
      </c>
      <c r="C17" s="42" t="s">
        <v>12</v>
      </c>
      <c r="D17" s="43">
        <f t="shared" si="1"/>
        <v>16.600000000000001</v>
      </c>
      <c r="E17" s="43">
        <f t="shared" si="0"/>
        <v>16.600000000000001</v>
      </c>
      <c r="F17" s="43">
        <f t="shared" si="0"/>
        <v>0</v>
      </c>
      <c r="G17" s="44">
        <f>H17+I17</f>
        <v>11.28</v>
      </c>
      <c r="H17" s="44">
        <v>11.28</v>
      </c>
      <c r="I17" s="44">
        <v>0</v>
      </c>
      <c r="J17" s="44">
        <f t="shared" si="3"/>
        <v>4.4800000000000004</v>
      </c>
      <c r="K17" s="44">
        <v>4.4800000000000004</v>
      </c>
      <c r="L17" s="44">
        <v>0</v>
      </c>
      <c r="M17" s="44">
        <f t="shared" si="4"/>
        <v>0.84</v>
      </c>
      <c r="N17" s="44">
        <v>0.84</v>
      </c>
      <c r="O17" s="45">
        <v>0</v>
      </c>
    </row>
    <row r="18" spans="1:15" ht="28.5" customHeight="1">
      <c r="A18" s="40"/>
      <c r="B18" s="41" t="s">
        <v>24</v>
      </c>
      <c r="C18" s="42" t="s">
        <v>12</v>
      </c>
      <c r="D18" s="43">
        <f t="shared" si="1"/>
        <v>0</v>
      </c>
      <c r="E18" s="43">
        <f t="shared" si="0"/>
        <v>0</v>
      </c>
      <c r="F18" s="43">
        <f t="shared" si="0"/>
        <v>0</v>
      </c>
      <c r="G18" s="44">
        <f t="shared" ref="G18:G19" si="5">H18+I18</f>
        <v>0</v>
      </c>
      <c r="H18" s="44">
        <v>0</v>
      </c>
      <c r="I18" s="44">
        <v>0</v>
      </c>
      <c r="J18" s="44">
        <f t="shared" si="3"/>
        <v>0</v>
      </c>
      <c r="K18" s="44">
        <v>0</v>
      </c>
      <c r="L18" s="44">
        <v>0</v>
      </c>
      <c r="M18" s="44">
        <f t="shared" si="4"/>
        <v>0</v>
      </c>
      <c r="N18" s="44">
        <v>0</v>
      </c>
      <c r="O18" s="45">
        <v>0</v>
      </c>
    </row>
    <row r="19" spans="1:15" ht="28.5" customHeight="1">
      <c r="A19" s="40">
        <v>4</v>
      </c>
      <c r="B19" s="41" t="s">
        <v>25</v>
      </c>
      <c r="C19" s="42" t="s">
        <v>12</v>
      </c>
      <c r="D19" s="43">
        <f t="shared" si="1"/>
        <v>1984.21</v>
      </c>
      <c r="E19" s="43">
        <f t="shared" si="0"/>
        <v>1984.21</v>
      </c>
      <c r="F19" s="43">
        <f t="shared" si="0"/>
        <v>0</v>
      </c>
      <c r="G19" s="44">
        <f t="shared" si="5"/>
        <v>1349.26</v>
      </c>
      <c r="H19" s="44">
        <v>1349.26</v>
      </c>
      <c r="I19" s="44">
        <v>0</v>
      </c>
      <c r="J19" s="44">
        <f>K19+L19</f>
        <v>535.74</v>
      </c>
      <c r="K19" s="44">
        <v>535.74</v>
      </c>
      <c r="L19" s="44">
        <v>0</v>
      </c>
      <c r="M19" s="44">
        <f>N19+O19</f>
        <v>99.21</v>
      </c>
      <c r="N19" s="44">
        <v>99.21</v>
      </c>
      <c r="O19" s="45">
        <v>0</v>
      </c>
    </row>
    <row r="20" spans="1:15" ht="28.5" customHeight="1">
      <c r="A20" s="40">
        <v>5</v>
      </c>
      <c r="B20" s="41" t="s">
        <v>26</v>
      </c>
      <c r="C20" s="42" t="s">
        <v>12</v>
      </c>
      <c r="D20" s="43">
        <f t="shared" si="1"/>
        <v>695.48620000000005</v>
      </c>
      <c r="E20" s="43">
        <f t="shared" si="0"/>
        <v>695.48620000000005</v>
      </c>
      <c r="F20" s="43">
        <f t="shared" si="0"/>
        <v>0</v>
      </c>
      <c r="G20" s="44">
        <f>H20+I20</f>
        <v>472.92719999999997</v>
      </c>
      <c r="H20" s="44">
        <f>H22+H23</f>
        <v>472.92719999999997</v>
      </c>
      <c r="I20" s="44">
        <f>I22+I23</f>
        <v>0</v>
      </c>
      <c r="J20" s="44">
        <f>K20+L20</f>
        <v>187.78280000000001</v>
      </c>
      <c r="K20" s="44">
        <f>K22+K23</f>
        <v>187.78280000000001</v>
      </c>
      <c r="L20" s="44">
        <v>0</v>
      </c>
      <c r="M20" s="44">
        <f>N20+O20</f>
        <v>34.776200000000003</v>
      </c>
      <c r="N20" s="44">
        <f>N22+N23</f>
        <v>34.776200000000003</v>
      </c>
      <c r="O20" s="45">
        <v>0</v>
      </c>
    </row>
    <row r="21" spans="1:15" ht="28.5" customHeight="1">
      <c r="A21" s="40"/>
      <c r="B21" s="41" t="s">
        <v>15</v>
      </c>
      <c r="C21" s="42" t="s">
        <v>12</v>
      </c>
      <c r="D21" s="43"/>
      <c r="E21" s="43"/>
      <c r="F21" s="43"/>
      <c r="G21" s="44"/>
      <c r="H21" s="44"/>
      <c r="I21" s="44"/>
      <c r="J21" s="44"/>
      <c r="K21" s="44"/>
      <c r="L21" s="44"/>
      <c r="M21" s="44"/>
      <c r="N21" s="44"/>
      <c r="O21" s="45"/>
    </row>
    <row r="22" spans="1:15" ht="28.5" customHeight="1">
      <c r="A22" s="40"/>
      <c r="B22" s="46" t="s">
        <v>27</v>
      </c>
      <c r="C22" s="42" t="s">
        <v>12</v>
      </c>
      <c r="D22" s="43">
        <f t="shared" si="1"/>
        <v>436.52620000000002</v>
      </c>
      <c r="E22" s="43">
        <f t="shared" si="0"/>
        <v>436.52620000000002</v>
      </c>
      <c r="F22" s="43">
        <f t="shared" si="0"/>
        <v>0</v>
      </c>
      <c r="G22" s="44">
        <f>H22+I22</f>
        <v>296.8372</v>
      </c>
      <c r="H22" s="44">
        <f>H19*0.22</f>
        <v>296.8372</v>
      </c>
      <c r="I22" s="44">
        <v>0</v>
      </c>
      <c r="J22" s="44">
        <f>K22+L22</f>
        <v>117.86280000000001</v>
      </c>
      <c r="K22" s="44">
        <f>K19*0.22</f>
        <v>117.86280000000001</v>
      </c>
      <c r="L22" s="44">
        <v>0</v>
      </c>
      <c r="M22" s="44">
        <f>N22+O22</f>
        <v>21.8262</v>
      </c>
      <c r="N22" s="44">
        <f>N19*0.22</f>
        <v>21.8262</v>
      </c>
      <c r="O22" s="45">
        <v>0</v>
      </c>
    </row>
    <row r="23" spans="1:15" ht="28.5" customHeight="1" thickBot="1">
      <c r="A23" s="22"/>
      <c r="B23" s="47" t="s">
        <v>28</v>
      </c>
      <c r="C23" s="24" t="s">
        <v>12</v>
      </c>
      <c r="D23" s="48">
        <f t="shared" si="1"/>
        <v>258.95999999999998</v>
      </c>
      <c r="E23" s="48">
        <f t="shared" si="0"/>
        <v>258.95999999999998</v>
      </c>
      <c r="F23" s="48">
        <f t="shared" si="0"/>
        <v>0</v>
      </c>
      <c r="G23" s="49">
        <f>H23+I23</f>
        <v>176.09</v>
      </c>
      <c r="H23" s="49">
        <v>176.09</v>
      </c>
      <c r="I23" s="49">
        <v>0</v>
      </c>
      <c r="J23" s="49">
        <f>K23+L23</f>
        <v>69.92</v>
      </c>
      <c r="K23" s="49">
        <v>69.92</v>
      </c>
      <c r="L23" s="49">
        <v>0</v>
      </c>
      <c r="M23" s="49">
        <f>N23+O23</f>
        <v>12.95</v>
      </c>
      <c r="N23" s="49">
        <v>12.95</v>
      </c>
      <c r="O23" s="50">
        <v>0</v>
      </c>
    </row>
    <row r="24" spans="1:15" ht="28.5" customHeight="1" thickBot="1">
      <c r="A24" s="5">
        <v>6</v>
      </c>
      <c r="B24" s="51" t="s">
        <v>29</v>
      </c>
      <c r="C24" s="7" t="s">
        <v>12</v>
      </c>
      <c r="D24" s="52">
        <f t="shared" si="1"/>
        <v>1746.6325999999999</v>
      </c>
      <c r="E24" s="52">
        <f>H24+K24+N24</f>
        <v>1746.6325999999999</v>
      </c>
      <c r="F24" s="52">
        <f t="shared" si="0"/>
        <v>0</v>
      </c>
      <c r="G24" s="53">
        <f>H24+I24</f>
        <v>1187.7028</v>
      </c>
      <c r="H24" s="53">
        <f>H25+H26+H27+H28+H29+H30+H31+H32+H33+H34+H35+H36+H37++H38+H39</f>
        <v>1187.7028</v>
      </c>
      <c r="I24" s="53">
        <v>0</v>
      </c>
      <c r="J24" s="54">
        <f>K24+L24</f>
        <v>471.59780000000012</v>
      </c>
      <c r="K24" s="54">
        <f>K25+K26+K27+K28+K29+K30+K31+K32+K33+K34+K35+K36+K37+K38+K39</f>
        <v>471.59780000000012</v>
      </c>
      <c r="L24" s="54">
        <v>0</v>
      </c>
      <c r="M24" s="55">
        <f>N24+O24</f>
        <v>87.331999999999994</v>
      </c>
      <c r="N24" s="55">
        <f>N25+N26+N27+N28+N29+N30+N31+N32+N33+N34+N35+N36+N37+N38+N39</f>
        <v>87.331999999999994</v>
      </c>
      <c r="O24" s="56">
        <v>0</v>
      </c>
    </row>
    <row r="25" spans="1:15" ht="28.5" customHeight="1">
      <c r="A25" s="16"/>
      <c r="B25" s="57" t="s">
        <v>30</v>
      </c>
      <c r="C25" s="58" t="s">
        <v>12</v>
      </c>
      <c r="D25" s="59">
        <f t="shared" si="1"/>
        <v>16.669999999999998</v>
      </c>
      <c r="E25" s="59">
        <f>H25+K25+N25</f>
        <v>16.669999999999998</v>
      </c>
      <c r="F25" s="59">
        <f t="shared" si="0"/>
        <v>0</v>
      </c>
      <c r="G25" s="60">
        <f>H25+I25</f>
        <v>11.34</v>
      </c>
      <c r="H25" s="60">
        <v>11.34</v>
      </c>
      <c r="I25" s="60">
        <v>0</v>
      </c>
      <c r="J25" s="60">
        <f>K25+L25</f>
        <v>4.5</v>
      </c>
      <c r="K25" s="60">
        <v>4.5</v>
      </c>
      <c r="L25" s="60">
        <v>0</v>
      </c>
      <c r="M25" s="60">
        <f>N25+O25</f>
        <v>0.83</v>
      </c>
      <c r="N25" s="60">
        <v>0.83</v>
      </c>
      <c r="O25" s="61">
        <v>0</v>
      </c>
    </row>
    <row r="26" spans="1:15" ht="28.5" customHeight="1">
      <c r="A26" s="40"/>
      <c r="B26" s="62" t="s">
        <v>31</v>
      </c>
      <c r="C26" s="63" t="s">
        <v>12</v>
      </c>
      <c r="D26" s="64">
        <f t="shared" si="1"/>
        <v>11.22</v>
      </c>
      <c r="E26" s="64">
        <f t="shared" ref="E26:F39" si="6">H26+K26+N26</f>
        <v>11.22</v>
      </c>
      <c r="F26" s="64">
        <f>I26+L26+O26</f>
        <v>0</v>
      </c>
      <c r="G26" s="65">
        <f t="shared" ref="G26:G39" si="7">H26+I26</f>
        <v>7.63</v>
      </c>
      <c r="H26" s="65">
        <v>7.63</v>
      </c>
      <c r="I26" s="65">
        <v>0</v>
      </c>
      <c r="J26" s="65">
        <f t="shared" ref="J26:J39" si="8">K26+L26</f>
        <v>3.03</v>
      </c>
      <c r="K26" s="65">
        <v>3.03</v>
      </c>
      <c r="L26" s="65">
        <v>0</v>
      </c>
      <c r="M26" s="65">
        <f t="shared" ref="M26:M39" si="9">N26+O26</f>
        <v>0.56000000000000005</v>
      </c>
      <c r="N26" s="65">
        <v>0.56000000000000005</v>
      </c>
      <c r="O26" s="66">
        <v>0</v>
      </c>
    </row>
    <row r="27" spans="1:15" ht="28.5" customHeight="1">
      <c r="A27" s="40"/>
      <c r="B27" s="62" t="s">
        <v>32</v>
      </c>
      <c r="C27" s="63" t="s">
        <v>12</v>
      </c>
      <c r="D27" s="64">
        <f t="shared" si="1"/>
        <v>751.83</v>
      </c>
      <c r="E27" s="64">
        <f t="shared" si="6"/>
        <v>751.83</v>
      </c>
      <c r="F27" s="64">
        <f t="shared" si="6"/>
        <v>0</v>
      </c>
      <c r="G27" s="65">
        <f t="shared" si="7"/>
        <v>511.24</v>
      </c>
      <c r="H27" s="65">
        <v>511.24</v>
      </c>
      <c r="I27" s="65">
        <v>0</v>
      </c>
      <c r="J27" s="65">
        <f t="shared" si="8"/>
        <v>202.99</v>
      </c>
      <c r="K27" s="65">
        <v>202.99</v>
      </c>
      <c r="L27" s="65">
        <v>0</v>
      </c>
      <c r="M27" s="65">
        <f t="shared" si="9"/>
        <v>37.6</v>
      </c>
      <c r="N27" s="65">
        <v>37.6</v>
      </c>
      <c r="O27" s="66">
        <v>0</v>
      </c>
    </row>
    <row r="28" spans="1:15" ht="28.5" customHeight="1">
      <c r="A28" s="40"/>
      <c r="B28" s="62" t="s">
        <v>27</v>
      </c>
      <c r="C28" s="63" t="s">
        <v>12</v>
      </c>
      <c r="D28" s="64">
        <f t="shared" si="1"/>
        <v>165.40260000000001</v>
      </c>
      <c r="E28" s="64">
        <f t="shared" si="6"/>
        <v>165.40260000000001</v>
      </c>
      <c r="F28" s="64">
        <f t="shared" si="6"/>
        <v>0</v>
      </c>
      <c r="G28" s="65">
        <f t="shared" si="7"/>
        <v>112.47280000000001</v>
      </c>
      <c r="H28" s="65">
        <f>H27*22%</f>
        <v>112.47280000000001</v>
      </c>
      <c r="I28" s="65">
        <v>0</v>
      </c>
      <c r="J28" s="65">
        <v>34.96</v>
      </c>
      <c r="K28" s="65">
        <f>K27*22%</f>
        <v>44.657800000000002</v>
      </c>
      <c r="L28" s="65">
        <v>0</v>
      </c>
      <c r="M28" s="65">
        <f t="shared" si="9"/>
        <v>8.2720000000000002</v>
      </c>
      <c r="N28" s="65">
        <f>N27*22%</f>
        <v>8.2720000000000002</v>
      </c>
      <c r="O28" s="66">
        <v>0</v>
      </c>
    </row>
    <row r="29" spans="1:15" ht="28.5" customHeight="1">
      <c r="A29" s="40"/>
      <c r="B29" s="62" t="s">
        <v>33</v>
      </c>
      <c r="C29" s="63" t="s">
        <v>12</v>
      </c>
      <c r="D29" s="64">
        <f t="shared" si="1"/>
        <v>45.410000000000004</v>
      </c>
      <c r="E29" s="64">
        <f t="shared" si="6"/>
        <v>45.410000000000004</v>
      </c>
      <c r="F29" s="64">
        <f t="shared" si="6"/>
        <v>0</v>
      </c>
      <c r="G29" s="65">
        <f t="shared" si="7"/>
        <v>30.88</v>
      </c>
      <c r="H29" s="65">
        <v>30.88</v>
      </c>
      <c r="I29" s="65">
        <v>0</v>
      </c>
      <c r="J29" s="65">
        <f t="shared" si="8"/>
        <v>12.26</v>
      </c>
      <c r="K29" s="65">
        <v>12.26</v>
      </c>
      <c r="L29" s="65">
        <v>0</v>
      </c>
      <c r="M29" s="65">
        <f t="shared" si="9"/>
        <v>2.27</v>
      </c>
      <c r="N29" s="65">
        <v>2.27</v>
      </c>
      <c r="O29" s="66">
        <v>0</v>
      </c>
    </row>
    <row r="30" spans="1:15" ht="28.5" customHeight="1">
      <c r="A30" s="40"/>
      <c r="B30" s="62" t="s">
        <v>34</v>
      </c>
      <c r="C30" s="63" t="s">
        <v>12</v>
      </c>
      <c r="D30" s="64">
        <f t="shared" si="1"/>
        <v>6.36</v>
      </c>
      <c r="E30" s="64">
        <f t="shared" si="6"/>
        <v>6.36</v>
      </c>
      <c r="F30" s="64">
        <f t="shared" si="6"/>
        <v>0</v>
      </c>
      <c r="G30" s="65">
        <f t="shared" si="7"/>
        <v>4.32</v>
      </c>
      <c r="H30" s="65">
        <v>4.32</v>
      </c>
      <c r="I30" s="65">
        <v>0</v>
      </c>
      <c r="J30" s="65">
        <f t="shared" si="8"/>
        <v>1.72</v>
      </c>
      <c r="K30" s="65">
        <v>1.72</v>
      </c>
      <c r="L30" s="65">
        <v>0</v>
      </c>
      <c r="M30" s="65">
        <f t="shared" si="9"/>
        <v>0.32</v>
      </c>
      <c r="N30" s="65">
        <v>0.32</v>
      </c>
      <c r="O30" s="66">
        <v>0</v>
      </c>
    </row>
    <row r="31" spans="1:15" ht="28.5" customHeight="1">
      <c r="A31" s="40"/>
      <c r="B31" s="62" t="s">
        <v>35</v>
      </c>
      <c r="C31" s="63" t="s">
        <v>12</v>
      </c>
      <c r="D31" s="64">
        <f t="shared" si="1"/>
        <v>84.249999999999986</v>
      </c>
      <c r="E31" s="64">
        <f t="shared" si="6"/>
        <v>84.249999999999986</v>
      </c>
      <c r="F31" s="64">
        <f t="shared" si="6"/>
        <v>0</v>
      </c>
      <c r="G31" s="65">
        <f t="shared" si="7"/>
        <v>57.29</v>
      </c>
      <c r="H31" s="65">
        <v>57.29</v>
      </c>
      <c r="I31" s="65">
        <v>0</v>
      </c>
      <c r="J31" s="65">
        <f t="shared" si="8"/>
        <v>22.75</v>
      </c>
      <c r="K31" s="65">
        <v>22.75</v>
      </c>
      <c r="L31" s="65">
        <v>0</v>
      </c>
      <c r="M31" s="65">
        <f t="shared" si="9"/>
        <v>4.21</v>
      </c>
      <c r="N31" s="65">
        <v>4.21</v>
      </c>
      <c r="O31" s="66">
        <v>0</v>
      </c>
    </row>
    <row r="32" spans="1:15" ht="28.5" customHeight="1">
      <c r="A32" s="40"/>
      <c r="B32" s="62" t="s">
        <v>36</v>
      </c>
      <c r="C32" s="63" t="s">
        <v>12</v>
      </c>
      <c r="D32" s="64">
        <f t="shared" si="1"/>
        <v>0.31000000000000005</v>
      </c>
      <c r="E32" s="64">
        <f t="shared" si="6"/>
        <v>0.31000000000000005</v>
      </c>
      <c r="F32" s="64">
        <f t="shared" si="6"/>
        <v>0</v>
      </c>
      <c r="G32" s="65">
        <f t="shared" si="7"/>
        <v>0.2</v>
      </c>
      <c r="H32" s="65">
        <v>0.2</v>
      </c>
      <c r="I32" s="65">
        <v>0</v>
      </c>
      <c r="J32" s="65">
        <f t="shared" si="8"/>
        <v>0.1</v>
      </c>
      <c r="K32" s="65">
        <v>0.1</v>
      </c>
      <c r="L32" s="65">
        <v>0</v>
      </c>
      <c r="M32" s="65">
        <f t="shared" si="9"/>
        <v>0.01</v>
      </c>
      <c r="N32" s="65">
        <v>0.01</v>
      </c>
      <c r="O32" s="66">
        <v>0</v>
      </c>
    </row>
    <row r="33" spans="1:15" ht="28.5" customHeight="1">
      <c r="A33" s="40"/>
      <c r="B33" s="62" t="s">
        <v>37</v>
      </c>
      <c r="C33" s="63" t="s">
        <v>12</v>
      </c>
      <c r="D33" s="64">
        <f t="shared" si="1"/>
        <v>328.7</v>
      </c>
      <c r="E33" s="64">
        <f t="shared" si="6"/>
        <v>328.7</v>
      </c>
      <c r="F33" s="64">
        <f t="shared" si="6"/>
        <v>0</v>
      </c>
      <c r="G33" s="65">
        <f t="shared" si="7"/>
        <v>223.52</v>
      </c>
      <c r="H33" s="65">
        <v>223.52</v>
      </c>
      <c r="I33" s="65">
        <v>0</v>
      </c>
      <c r="J33" s="65">
        <f t="shared" si="8"/>
        <v>88.75</v>
      </c>
      <c r="K33" s="65">
        <v>88.75</v>
      </c>
      <c r="L33" s="65">
        <v>0</v>
      </c>
      <c r="M33" s="65">
        <f t="shared" si="9"/>
        <v>16.43</v>
      </c>
      <c r="N33" s="65">
        <v>16.43</v>
      </c>
      <c r="O33" s="66">
        <v>0</v>
      </c>
    </row>
    <row r="34" spans="1:15" ht="28.5" customHeight="1">
      <c r="A34" s="40"/>
      <c r="B34" s="62"/>
      <c r="C34" s="63"/>
      <c r="D34" s="64"/>
      <c r="E34" s="64"/>
      <c r="F34" s="64"/>
      <c r="G34" s="65"/>
      <c r="H34" s="65"/>
      <c r="I34" s="65"/>
      <c r="J34" s="65"/>
      <c r="K34" s="65"/>
      <c r="L34" s="65"/>
      <c r="M34" s="65"/>
      <c r="N34" s="65"/>
      <c r="O34" s="66"/>
    </row>
    <row r="35" spans="1:15" ht="28.5" customHeight="1">
      <c r="A35" s="40"/>
      <c r="B35" s="62" t="s">
        <v>38</v>
      </c>
      <c r="C35" s="63" t="s">
        <v>12</v>
      </c>
      <c r="D35" s="64">
        <f t="shared" si="1"/>
        <v>82.13000000000001</v>
      </c>
      <c r="E35" s="64">
        <f t="shared" si="6"/>
        <v>82.13000000000001</v>
      </c>
      <c r="F35" s="64">
        <f t="shared" si="6"/>
        <v>0</v>
      </c>
      <c r="G35" s="65">
        <f t="shared" si="7"/>
        <v>55.85</v>
      </c>
      <c r="H35" s="65">
        <v>55.85</v>
      </c>
      <c r="I35" s="65">
        <v>0</v>
      </c>
      <c r="J35" s="65">
        <f t="shared" si="8"/>
        <v>22.17</v>
      </c>
      <c r="K35" s="65">
        <v>22.17</v>
      </c>
      <c r="L35" s="65">
        <v>0</v>
      </c>
      <c r="M35" s="65">
        <f t="shared" si="9"/>
        <v>4.1100000000000003</v>
      </c>
      <c r="N35" s="65">
        <v>4.1100000000000003</v>
      </c>
      <c r="O35" s="66">
        <v>0</v>
      </c>
    </row>
    <row r="36" spans="1:15" ht="28.5" customHeight="1">
      <c r="A36" s="40"/>
      <c r="B36" s="62" t="s">
        <v>39</v>
      </c>
      <c r="C36" s="63" t="s">
        <v>12</v>
      </c>
      <c r="D36" s="64">
        <f t="shared" si="1"/>
        <v>4.29</v>
      </c>
      <c r="E36" s="64">
        <f t="shared" si="6"/>
        <v>4.29</v>
      </c>
      <c r="F36" s="64">
        <f t="shared" si="6"/>
        <v>0</v>
      </c>
      <c r="G36" s="65">
        <f t="shared" si="7"/>
        <v>2.92</v>
      </c>
      <c r="H36" s="65">
        <v>2.92</v>
      </c>
      <c r="I36" s="65">
        <v>0</v>
      </c>
      <c r="J36" s="65">
        <f t="shared" si="8"/>
        <v>1.1599999999999999</v>
      </c>
      <c r="K36" s="65">
        <v>1.1599999999999999</v>
      </c>
      <c r="L36" s="65">
        <v>0</v>
      </c>
      <c r="M36" s="65">
        <f t="shared" si="9"/>
        <v>0.21</v>
      </c>
      <c r="N36" s="65">
        <v>0.21</v>
      </c>
      <c r="O36" s="66">
        <v>0</v>
      </c>
    </row>
    <row r="37" spans="1:15" ht="28.5" customHeight="1">
      <c r="A37" s="40"/>
      <c r="B37" s="62" t="s">
        <v>40</v>
      </c>
      <c r="C37" s="63" t="s">
        <v>12</v>
      </c>
      <c r="D37" s="64">
        <f t="shared" si="1"/>
        <v>236.92000000000002</v>
      </c>
      <c r="E37" s="64">
        <f t="shared" si="6"/>
        <v>236.92000000000002</v>
      </c>
      <c r="F37" s="64">
        <f t="shared" si="6"/>
        <v>0</v>
      </c>
      <c r="G37" s="65">
        <f t="shared" si="7"/>
        <v>161.11000000000001</v>
      </c>
      <c r="H37" s="65">
        <v>161.11000000000001</v>
      </c>
      <c r="I37" s="65">
        <v>0</v>
      </c>
      <c r="J37" s="65">
        <f t="shared" si="8"/>
        <v>63.96</v>
      </c>
      <c r="K37" s="65">
        <v>63.96</v>
      </c>
      <c r="L37" s="65">
        <v>0</v>
      </c>
      <c r="M37" s="65">
        <f t="shared" si="9"/>
        <v>11.85</v>
      </c>
      <c r="N37" s="65">
        <v>11.85</v>
      </c>
      <c r="O37" s="66">
        <v>0</v>
      </c>
    </row>
    <row r="38" spans="1:15" ht="28.5" customHeight="1">
      <c r="A38" s="40"/>
      <c r="B38" s="62" t="s">
        <v>41</v>
      </c>
      <c r="C38" s="63" t="s">
        <v>12</v>
      </c>
      <c r="D38" s="64">
        <f t="shared" si="1"/>
        <v>6.37</v>
      </c>
      <c r="E38" s="64">
        <f t="shared" si="6"/>
        <v>6.37</v>
      </c>
      <c r="F38" s="64">
        <f t="shared" si="6"/>
        <v>0</v>
      </c>
      <c r="G38" s="65">
        <f t="shared" si="7"/>
        <v>4.33</v>
      </c>
      <c r="H38" s="65">
        <v>4.33</v>
      </c>
      <c r="I38" s="65">
        <v>0</v>
      </c>
      <c r="J38" s="65">
        <f t="shared" si="8"/>
        <v>1.72</v>
      </c>
      <c r="K38" s="65">
        <v>1.72</v>
      </c>
      <c r="L38" s="65">
        <v>0</v>
      </c>
      <c r="M38" s="65">
        <f t="shared" si="9"/>
        <v>0.32</v>
      </c>
      <c r="N38" s="65">
        <v>0.32</v>
      </c>
      <c r="O38" s="66">
        <v>0</v>
      </c>
    </row>
    <row r="39" spans="1:15" ht="28.5" customHeight="1">
      <c r="A39" s="40"/>
      <c r="B39" s="62" t="s">
        <v>42</v>
      </c>
      <c r="C39" s="63" t="s">
        <v>12</v>
      </c>
      <c r="D39" s="64">
        <f t="shared" si="1"/>
        <v>6.77</v>
      </c>
      <c r="E39" s="64">
        <f t="shared" si="6"/>
        <v>6.77</v>
      </c>
      <c r="F39" s="64">
        <f t="shared" si="6"/>
        <v>0</v>
      </c>
      <c r="G39" s="65">
        <f t="shared" si="7"/>
        <v>4.5999999999999996</v>
      </c>
      <c r="H39" s="65">
        <v>4.5999999999999996</v>
      </c>
      <c r="I39" s="65">
        <v>0</v>
      </c>
      <c r="J39" s="65">
        <f t="shared" si="8"/>
        <v>1.83</v>
      </c>
      <c r="K39" s="65">
        <v>1.83</v>
      </c>
      <c r="L39" s="65">
        <v>0</v>
      </c>
      <c r="M39" s="65">
        <f t="shared" si="9"/>
        <v>0.34</v>
      </c>
      <c r="N39" s="65">
        <v>0.34</v>
      </c>
      <c r="O39" s="66">
        <v>0</v>
      </c>
    </row>
    <row r="40" spans="1:15" ht="28.5" customHeight="1" thickBot="1">
      <c r="A40" s="22">
        <v>7</v>
      </c>
      <c r="B40" s="67" t="s">
        <v>155</v>
      </c>
      <c r="C40" s="24" t="s">
        <v>12</v>
      </c>
      <c r="D40" s="68">
        <f>E40+F40+0.01</f>
        <v>26468.374984599999</v>
      </c>
      <c r="E40" s="68">
        <f>H40+K40+N40</f>
        <v>4642.7288000000008</v>
      </c>
      <c r="F40" s="68">
        <f t="shared" si="0"/>
        <v>21825.6361846</v>
      </c>
      <c r="G40" s="69">
        <f>H40+I40</f>
        <v>17998.438151099999</v>
      </c>
      <c r="H40" s="69">
        <f>H24+H9</f>
        <v>3157.03</v>
      </c>
      <c r="I40" s="69">
        <f>I24+I9</f>
        <v>14841.408151099999</v>
      </c>
      <c r="J40" s="69">
        <f>K40+L40+0.01</f>
        <v>7146.4765621000006</v>
      </c>
      <c r="K40" s="69">
        <f>K24+K9</f>
        <v>1253.5406000000003</v>
      </c>
      <c r="L40" s="69">
        <f>L24+L9</f>
        <v>5892.9259621000001</v>
      </c>
      <c r="M40" s="69">
        <f>N40+O40</f>
        <v>1323.4602714</v>
      </c>
      <c r="N40" s="69">
        <f>N24+N9</f>
        <v>232.15819999999999</v>
      </c>
      <c r="O40" s="70">
        <f>O24+O9</f>
        <v>1091.3020713999999</v>
      </c>
    </row>
    <row r="41" spans="1:15" ht="28.5" customHeight="1" thickBot="1">
      <c r="A41" s="5">
        <v>8</v>
      </c>
      <c r="B41" s="6" t="s">
        <v>44</v>
      </c>
      <c r="C41" s="7" t="s">
        <v>12</v>
      </c>
      <c r="D41" s="52">
        <f t="shared" si="1"/>
        <v>2051.2181999999998</v>
      </c>
      <c r="E41" s="52">
        <f t="shared" si="0"/>
        <v>2051.2181999999998</v>
      </c>
      <c r="F41" s="52">
        <f t="shared" si="0"/>
        <v>0</v>
      </c>
      <c r="G41" s="53">
        <f t="shared" ref="G41:G78" si="10">H41+I41</f>
        <v>1394.8262</v>
      </c>
      <c r="H41" s="53">
        <f>H42+H43+H44+H45+H46+H47+H48+H49+H50+H51+H52+H53+H54+H55+H56+H57+H58+H59+H60+H61+H62+H63+H64+H65</f>
        <v>1394.8262</v>
      </c>
      <c r="I41" s="53">
        <v>0</v>
      </c>
      <c r="J41" s="71">
        <f>K41+L41</f>
        <v>553.82259999999985</v>
      </c>
      <c r="K41" s="71">
        <f>K42+K43+K44+K45+K46+K47+K48+K49+K50+K51+K52+K53+K54+K55+K56+K57+K58+K59+K60+K61+K62+K63+K64+K65</f>
        <v>553.82259999999985</v>
      </c>
      <c r="L41" s="71">
        <v>0</v>
      </c>
      <c r="M41" s="55">
        <f t="shared" ref="M41:M78" si="11">N41+O41</f>
        <v>102.56939999999999</v>
      </c>
      <c r="N41" s="55">
        <f>N42+N43+N44+N45+N46+N47+N48+N49+N50+N51+N52+N53+N54+N55+N56+N57+N58+N59+N60+N61+N62+N63+N64+N65</f>
        <v>102.56939999999999</v>
      </c>
      <c r="O41" s="56">
        <v>0</v>
      </c>
    </row>
    <row r="42" spans="1:15" ht="28.5" customHeight="1">
      <c r="A42" s="16"/>
      <c r="B42" s="72" t="s">
        <v>28</v>
      </c>
      <c r="C42" s="18"/>
      <c r="D42" s="59">
        <f t="shared" si="1"/>
        <v>21.43</v>
      </c>
      <c r="E42" s="59">
        <f t="shared" si="0"/>
        <v>21.43</v>
      </c>
      <c r="F42" s="59">
        <v>0</v>
      </c>
      <c r="G42" s="60">
        <f>H42+I42</f>
        <v>14.57</v>
      </c>
      <c r="H42" s="60">
        <v>14.57</v>
      </c>
      <c r="I42" s="60">
        <v>0</v>
      </c>
      <c r="J42" s="60">
        <f>K42+L42</f>
        <v>5.79</v>
      </c>
      <c r="K42" s="60">
        <v>5.79</v>
      </c>
      <c r="L42" s="60">
        <v>0</v>
      </c>
      <c r="M42" s="60">
        <f>N42+O42</f>
        <v>1.07</v>
      </c>
      <c r="N42" s="60">
        <v>1.07</v>
      </c>
      <c r="O42" s="61">
        <v>0</v>
      </c>
    </row>
    <row r="43" spans="1:15" ht="28.5" customHeight="1">
      <c r="A43" s="40"/>
      <c r="B43" s="73" t="s">
        <v>45</v>
      </c>
      <c r="C43" s="42"/>
      <c r="D43" s="64">
        <f t="shared" si="1"/>
        <v>1475.31</v>
      </c>
      <c r="E43" s="64">
        <f t="shared" si="0"/>
        <v>1475.31</v>
      </c>
      <c r="F43" s="64">
        <v>0</v>
      </c>
      <c r="G43" s="65">
        <f t="shared" ref="G43:G65" si="12">H43+I43</f>
        <v>1003.21</v>
      </c>
      <c r="H43" s="65">
        <v>1003.21</v>
      </c>
      <c r="I43" s="65">
        <v>0</v>
      </c>
      <c r="J43" s="65">
        <f t="shared" ref="J43:J78" si="13">K43+L43</f>
        <v>398.33</v>
      </c>
      <c r="K43" s="65">
        <v>398.33</v>
      </c>
      <c r="L43" s="65">
        <v>0</v>
      </c>
      <c r="M43" s="65">
        <f>N43+O43</f>
        <v>73.77</v>
      </c>
      <c r="N43" s="65">
        <v>73.77</v>
      </c>
      <c r="O43" s="66">
        <v>0</v>
      </c>
    </row>
    <row r="44" spans="1:15" ht="28.5" customHeight="1">
      <c r="A44" s="40"/>
      <c r="B44" s="73" t="s">
        <v>27</v>
      </c>
      <c r="C44" s="42"/>
      <c r="D44" s="64">
        <f t="shared" si="1"/>
        <v>324.56819999999999</v>
      </c>
      <c r="E44" s="64">
        <f t="shared" si="0"/>
        <v>324.56819999999999</v>
      </c>
      <c r="F44" s="64">
        <v>0</v>
      </c>
      <c r="G44" s="65">
        <f t="shared" si="12"/>
        <v>220.7062</v>
      </c>
      <c r="H44" s="65">
        <f>H43*22%</f>
        <v>220.7062</v>
      </c>
      <c r="I44" s="65">
        <v>0</v>
      </c>
      <c r="J44" s="65">
        <f t="shared" si="13"/>
        <v>87.632599999999996</v>
      </c>
      <c r="K44" s="65">
        <f>K43*22%</f>
        <v>87.632599999999996</v>
      </c>
      <c r="L44" s="65">
        <v>0</v>
      </c>
      <c r="M44" s="65">
        <f t="shared" ref="M44:M65" si="14">N44+O44</f>
        <v>16.229399999999998</v>
      </c>
      <c r="N44" s="65">
        <f>N43*22%</f>
        <v>16.229399999999998</v>
      </c>
      <c r="O44" s="66">
        <v>0</v>
      </c>
    </row>
    <row r="45" spans="1:15" ht="28.5" customHeight="1">
      <c r="A45" s="40"/>
      <c r="B45" s="73" t="s">
        <v>46</v>
      </c>
      <c r="C45" s="42"/>
      <c r="D45" s="64">
        <f t="shared" si="1"/>
        <v>1.6</v>
      </c>
      <c r="E45" s="64">
        <f t="shared" si="0"/>
        <v>1.6</v>
      </c>
      <c r="F45" s="64">
        <v>0</v>
      </c>
      <c r="G45" s="65">
        <f t="shared" si="12"/>
        <v>1.0900000000000001</v>
      </c>
      <c r="H45" s="65">
        <v>1.0900000000000001</v>
      </c>
      <c r="I45" s="65">
        <v>0</v>
      </c>
      <c r="J45" s="65">
        <f t="shared" si="13"/>
        <v>0.43</v>
      </c>
      <c r="K45" s="65">
        <v>0.43</v>
      </c>
      <c r="L45" s="65">
        <v>0</v>
      </c>
      <c r="M45" s="65">
        <f t="shared" si="14"/>
        <v>0.08</v>
      </c>
      <c r="N45" s="65">
        <v>0.08</v>
      </c>
      <c r="O45" s="66">
        <v>0</v>
      </c>
    </row>
    <row r="46" spans="1:15" ht="28.5" customHeight="1">
      <c r="A46" s="40"/>
      <c r="B46" s="73" t="s">
        <v>47</v>
      </c>
      <c r="C46" s="42"/>
      <c r="D46" s="64">
        <f t="shared" si="1"/>
        <v>3.24</v>
      </c>
      <c r="E46" s="64">
        <f t="shared" si="0"/>
        <v>3.24</v>
      </c>
      <c r="F46" s="64">
        <v>0</v>
      </c>
      <c r="G46" s="65">
        <f t="shared" si="12"/>
        <v>2.2000000000000002</v>
      </c>
      <c r="H46" s="65">
        <v>2.2000000000000002</v>
      </c>
      <c r="I46" s="65">
        <v>0</v>
      </c>
      <c r="J46" s="65">
        <f t="shared" si="13"/>
        <v>0.87</v>
      </c>
      <c r="K46" s="65">
        <v>0.87</v>
      </c>
      <c r="L46" s="65">
        <v>0</v>
      </c>
      <c r="M46" s="65">
        <f t="shared" si="14"/>
        <v>0.17</v>
      </c>
      <c r="N46" s="65">
        <v>0.17</v>
      </c>
      <c r="O46" s="66">
        <v>0</v>
      </c>
    </row>
    <row r="47" spans="1:15" ht="28.5" customHeight="1">
      <c r="A47" s="40"/>
      <c r="B47" s="73" t="s">
        <v>48</v>
      </c>
      <c r="C47" s="42"/>
      <c r="D47" s="64">
        <f t="shared" si="1"/>
        <v>6.2299999999999995</v>
      </c>
      <c r="E47" s="64">
        <f t="shared" si="0"/>
        <v>6.2299999999999995</v>
      </c>
      <c r="F47" s="64">
        <v>0</v>
      </c>
      <c r="G47" s="65">
        <f t="shared" si="12"/>
        <v>4.24</v>
      </c>
      <c r="H47" s="65">
        <v>4.24</v>
      </c>
      <c r="I47" s="65">
        <v>0</v>
      </c>
      <c r="J47" s="65">
        <f t="shared" si="13"/>
        <v>1.68</v>
      </c>
      <c r="K47" s="65">
        <v>1.68</v>
      </c>
      <c r="L47" s="65">
        <v>0</v>
      </c>
      <c r="M47" s="65">
        <f t="shared" si="14"/>
        <v>0.31</v>
      </c>
      <c r="N47" s="65">
        <v>0.31</v>
      </c>
      <c r="O47" s="66">
        <v>0</v>
      </c>
    </row>
    <row r="48" spans="1:15" ht="28.5" customHeight="1">
      <c r="A48" s="40"/>
      <c r="B48" s="73" t="s">
        <v>49</v>
      </c>
      <c r="C48" s="42"/>
      <c r="D48" s="64">
        <f t="shared" si="1"/>
        <v>9.39</v>
      </c>
      <c r="E48" s="64">
        <f t="shared" si="0"/>
        <v>9.39</v>
      </c>
      <c r="F48" s="64">
        <v>0</v>
      </c>
      <c r="G48" s="65">
        <f t="shared" si="12"/>
        <v>6.39</v>
      </c>
      <c r="H48" s="65">
        <v>6.39</v>
      </c>
      <c r="I48" s="65">
        <v>0</v>
      </c>
      <c r="J48" s="65">
        <f t="shared" si="13"/>
        <v>2.54</v>
      </c>
      <c r="K48" s="65">
        <v>2.54</v>
      </c>
      <c r="L48" s="65">
        <v>0</v>
      </c>
      <c r="M48" s="65">
        <f t="shared" si="14"/>
        <v>0.46</v>
      </c>
      <c r="N48" s="65">
        <v>0.46</v>
      </c>
      <c r="O48" s="66">
        <v>0</v>
      </c>
    </row>
    <row r="49" spans="1:15" ht="28.5" customHeight="1">
      <c r="A49" s="40"/>
      <c r="B49" s="73" t="s">
        <v>50</v>
      </c>
      <c r="C49" s="42"/>
      <c r="D49" s="64">
        <f t="shared" si="1"/>
        <v>8.69</v>
      </c>
      <c r="E49" s="64">
        <f t="shared" si="0"/>
        <v>8.69</v>
      </c>
      <c r="F49" s="64">
        <v>0</v>
      </c>
      <c r="G49" s="65">
        <f t="shared" si="12"/>
        <v>5.91</v>
      </c>
      <c r="H49" s="65">
        <v>5.91</v>
      </c>
      <c r="I49" s="65">
        <v>0</v>
      </c>
      <c r="J49" s="65">
        <f t="shared" si="13"/>
        <v>2.35</v>
      </c>
      <c r="K49" s="65">
        <v>2.35</v>
      </c>
      <c r="L49" s="65">
        <v>0</v>
      </c>
      <c r="M49" s="65">
        <f t="shared" si="14"/>
        <v>0.43</v>
      </c>
      <c r="N49" s="65">
        <v>0.43</v>
      </c>
      <c r="O49" s="66">
        <v>0</v>
      </c>
    </row>
    <row r="50" spans="1:15" ht="28.5" customHeight="1">
      <c r="A50" s="40"/>
      <c r="B50" s="73" t="s">
        <v>51</v>
      </c>
      <c r="C50" s="42"/>
      <c r="D50" s="64">
        <f t="shared" si="1"/>
        <v>35.440000000000005</v>
      </c>
      <c r="E50" s="64">
        <f t="shared" si="0"/>
        <v>35.440000000000005</v>
      </c>
      <c r="F50" s="64">
        <v>0</v>
      </c>
      <c r="G50" s="65">
        <f t="shared" si="12"/>
        <v>24.1</v>
      </c>
      <c r="H50" s="65">
        <v>24.1</v>
      </c>
      <c r="I50" s="65">
        <v>0</v>
      </c>
      <c r="J50" s="65">
        <f t="shared" si="13"/>
        <v>9.57</v>
      </c>
      <c r="K50" s="65">
        <v>9.57</v>
      </c>
      <c r="L50" s="65">
        <v>0</v>
      </c>
      <c r="M50" s="65">
        <f t="shared" si="14"/>
        <v>1.77</v>
      </c>
      <c r="N50" s="65">
        <v>1.77</v>
      </c>
      <c r="O50" s="66">
        <v>0</v>
      </c>
    </row>
    <row r="51" spans="1:15" ht="28.5" customHeight="1">
      <c r="A51" s="40"/>
      <c r="B51" s="73" t="s">
        <v>52</v>
      </c>
      <c r="C51" s="42"/>
      <c r="D51" s="64">
        <f t="shared" si="1"/>
        <v>8.24</v>
      </c>
      <c r="E51" s="64">
        <f t="shared" si="0"/>
        <v>8.24</v>
      </c>
      <c r="F51" s="64">
        <v>0</v>
      </c>
      <c r="G51" s="65">
        <f t="shared" si="12"/>
        <v>5.6</v>
      </c>
      <c r="H51" s="65">
        <v>5.6</v>
      </c>
      <c r="I51" s="65">
        <v>0</v>
      </c>
      <c r="J51" s="65">
        <f t="shared" si="13"/>
        <v>2.2200000000000002</v>
      </c>
      <c r="K51" s="65">
        <v>2.2200000000000002</v>
      </c>
      <c r="L51" s="65">
        <v>0</v>
      </c>
      <c r="M51" s="65">
        <f t="shared" si="14"/>
        <v>0.42</v>
      </c>
      <c r="N51" s="65">
        <v>0.42</v>
      </c>
      <c r="O51" s="66">
        <v>0</v>
      </c>
    </row>
    <row r="52" spans="1:15" ht="28.5" customHeight="1">
      <c r="A52" s="40"/>
      <c r="B52" s="73" t="s">
        <v>53</v>
      </c>
      <c r="C52" s="42"/>
      <c r="D52" s="64">
        <f t="shared" si="1"/>
        <v>19.369999999999997</v>
      </c>
      <c r="E52" s="64">
        <f t="shared" si="0"/>
        <v>19.369999999999997</v>
      </c>
      <c r="F52" s="64">
        <v>0</v>
      </c>
      <c r="G52" s="65">
        <f t="shared" si="12"/>
        <v>13.17</v>
      </c>
      <c r="H52" s="65">
        <v>13.17</v>
      </c>
      <c r="I52" s="65">
        <v>0</v>
      </c>
      <c r="J52" s="65">
        <f t="shared" si="13"/>
        <v>5.23</v>
      </c>
      <c r="K52" s="65">
        <v>5.23</v>
      </c>
      <c r="L52" s="65">
        <v>0</v>
      </c>
      <c r="M52" s="65">
        <f t="shared" si="14"/>
        <v>0.97</v>
      </c>
      <c r="N52" s="65">
        <v>0.97</v>
      </c>
      <c r="O52" s="66">
        <v>0</v>
      </c>
    </row>
    <row r="53" spans="1:15" ht="28.5" customHeight="1">
      <c r="A53" s="40"/>
      <c r="B53" s="73" t="s">
        <v>23</v>
      </c>
      <c r="C53" s="42"/>
      <c r="D53" s="64">
        <f t="shared" si="1"/>
        <v>49.269999999999996</v>
      </c>
      <c r="E53" s="64">
        <f t="shared" si="0"/>
        <v>49.269999999999996</v>
      </c>
      <c r="F53" s="64">
        <v>0</v>
      </c>
      <c r="G53" s="65">
        <f t="shared" si="12"/>
        <v>33.5</v>
      </c>
      <c r="H53" s="65">
        <v>33.5</v>
      </c>
      <c r="I53" s="65">
        <v>0</v>
      </c>
      <c r="J53" s="65">
        <f t="shared" si="13"/>
        <v>13.3</v>
      </c>
      <c r="K53" s="65">
        <v>13.3</v>
      </c>
      <c r="L53" s="65">
        <v>0</v>
      </c>
      <c r="M53" s="65">
        <f t="shared" si="14"/>
        <v>2.4700000000000002</v>
      </c>
      <c r="N53" s="65">
        <v>2.4700000000000002</v>
      </c>
      <c r="O53" s="66">
        <v>0</v>
      </c>
    </row>
    <row r="54" spans="1:15" ht="28.5" customHeight="1">
      <c r="A54" s="40"/>
      <c r="B54" s="73" t="s">
        <v>36</v>
      </c>
      <c r="C54" s="42"/>
      <c r="D54" s="64">
        <f t="shared" si="1"/>
        <v>0.98000000000000009</v>
      </c>
      <c r="E54" s="64">
        <f t="shared" si="0"/>
        <v>0.98000000000000009</v>
      </c>
      <c r="F54" s="64">
        <v>0</v>
      </c>
      <c r="G54" s="65">
        <f t="shared" si="12"/>
        <v>0.67</v>
      </c>
      <c r="H54" s="65">
        <v>0.67</v>
      </c>
      <c r="I54" s="65">
        <v>0</v>
      </c>
      <c r="J54" s="65">
        <f t="shared" si="13"/>
        <v>0.26</v>
      </c>
      <c r="K54" s="65">
        <v>0.26</v>
      </c>
      <c r="L54" s="65">
        <v>0</v>
      </c>
      <c r="M54" s="65">
        <f t="shared" si="14"/>
        <v>0.05</v>
      </c>
      <c r="N54" s="65">
        <v>0.05</v>
      </c>
      <c r="O54" s="66">
        <v>0</v>
      </c>
    </row>
    <row r="55" spans="1:15" ht="28.5" customHeight="1">
      <c r="A55" s="40"/>
      <c r="B55" s="73" t="s">
        <v>54</v>
      </c>
      <c r="C55" s="42"/>
      <c r="D55" s="64">
        <f t="shared" si="1"/>
        <v>5.68</v>
      </c>
      <c r="E55" s="64">
        <f t="shared" si="0"/>
        <v>5.68</v>
      </c>
      <c r="F55" s="64">
        <v>0</v>
      </c>
      <c r="G55" s="65">
        <f t="shared" si="12"/>
        <v>3.86</v>
      </c>
      <c r="H55" s="65">
        <v>3.86</v>
      </c>
      <c r="I55" s="65">
        <v>0</v>
      </c>
      <c r="J55" s="65">
        <f t="shared" si="13"/>
        <v>1.53</v>
      </c>
      <c r="K55" s="65">
        <v>1.53</v>
      </c>
      <c r="L55" s="65">
        <v>0</v>
      </c>
      <c r="M55" s="65">
        <f t="shared" si="14"/>
        <v>0.28999999999999998</v>
      </c>
      <c r="N55" s="65">
        <v>0.28999999999999998</v>
      </c>
      <c r="O55" s="66">
        <v>0</v>
      </c>
    </row>
    <row r="56" spans="1:15" ht="28.5" customHeight="1">
      <c r="A56" s="40"/>
      <c r="B56" s="73" t="s">
        <v>55</v>
      </c>
      <c r="C56" s="42"/>
      <c r="D56" s="64">
        <f t="shared" si="1"/>
        <v>22.229999999999997</v>
      </c>
      <c r="E56" s="64">
        <f t="shared" si="0"/>
        <v>22.229999999999997</v>
      </c>
      <c r="F56" s="64">
        <v>0</v>
      </c>
      <c r="G56" s="65">
        <f t="shared" si="12"/>
        <v>15.12</v>
      </c>
      <c r="H56" s="65">
        <v>15.12</v>
      </c>
      <c r="I56" s="65">
        <v>0</v>
      </c>
      <c r="J56" s="65">
        <f t="shared" si="13"/>
        <v>6</v>
      </c>
      <c r="K56" s="65">
        <v>6</v>
      </c>
      <c r="L56" s="65">
        <v>0</v>
      </c>
      <c r="M56" s="65">
        <f t="shared" si="14"/>
        <v>1.1100000000000001</v>
      </c>
      <c r="N56" s="65">
        <v>1.1100000000000001</v>
      </c>
      <c r="O56" s="66">
        <v>0</v>
      </c>
    </row>
    <row r="57" spans="1:15" ht="28.5" customHeight="1">
      <c r="A57" s="40"/>
      <c r="B57" s="73" t="s">
        <v>56</v>
      </c>
      <c r="C57" s="42"/>
      <c r="D57" s="64">
        <f t="shared" si="1"/>
        <v>1.85</v>
      </c>
      <c r="E57" s="64">
        <f t="shared" si="0"/>
        <v>1.85</v>
      </c>
      <c r="F57" s="64">
        <v>0</v>
      </c>
      <c r="G57" s="65">
        <f t="shared" si="12"/>
        <v>1.26</v>
      </c>
      <c r="H57" s="65">
        <v>1.26</v>
      </c>
      <c r="I57" s="65">
        <v>0</v>
      </c>
      <c r="J57" s="65">
        <f t="shared" si="13"/>
        <v>0.5</v>
      </c>
      <c r="K57" s="65">
        <v>0.5</v>
      </c>
      <c r="L57" s="65">
        <v>0</v>
      </c>
      <c r="M57" s="65">
        <f t="shared" si="14"/>
        <v>0.09</v>
      </c>
      <c r="N57" s="65">
        <v>0.09</v>
      </c>
      <c r="O57" s="66">
        <v>0</v>
      </c>
    </row>
    <row r="58" spans="1:15" ht="28.5" customHeight="1">
      <c r="A58" s="40"/>
      <c r="B58" s="73" t="s">
        <v>57</v>
      </c>
      <c r="C58" s="42"/>
      <c r="D58" s="64">
        <f t="shared" si="1"/>
        <v>20.65</v>
      </c>
      <c r="E58" s="64">
        <f t="shared" si="0"/>
        <v>20.65</v>
      </c>
      <c r="F58" s="64">
        <v>0</v>
      </c>
      <c r="G58" s="65">
        <f t="shared" si="12"/>
        <v>14.04</v>
      </c>
      <c r="H58" s="65">
        <v>14.04</v>
      </c>
      <c r="I58" s="65">
        <v>0</v>
      </c>
      <c r="J58" s="65">
        <f t="shared" si="13"/>
        <v>5.58</v>
      </c>
      <c r="K58" s="65">
        <v>5.58</v>
      </c>
      <c r="L58" s="65">
        <v>0</v>
      </c>
      <c r="M58" s="65">
        <f t="shared" si="14"/>
        <v>1.03</v>
      </c>
      <c r="N58" s="65">
        <v>1.03</v>
      </c>
      <c r="O58" s="66">
        <v>0</v>
      </c>
    </row>
    <row r="59" spans="1:15" ht="28.5" customHeight="1">
      <c r="A59" s="40"/>
      <c r="B59" s="73" t="s">
        <v>58</v>
      </c>
      <c r="C59" s="42"/>
      <c r="D59" s="64">
        <f t="shared" si="1"/>
        <v>8.5</v>
      </c>
      <c r="E59" s="64">
        <f t="shared" si="0"/>
        <v>8.5</v>
      </c>
      <c r="F59" s="64">
        <v>0</v>
      </c>
      <c r="G59" s="65">
        <f t="shared" si="12"/>
        <v>5.78</v>
      </c>
      <c r="H59" s="65">
        <v>5.78</v>
      </c>
      <c r="I59" s="65">
        <v>0</v>
      </c>
      <c r="J59" s="65">
        <f t="shared" si="13"/>
        <v>2.2999999999999998</v>
      </c>
      <c r="K59" s="65">
        <v>2.2999999999999998</v>
      </c>
      <c r="L59" s="65">
        <v>0</v>
      </c>
      <c r="M59" s="65">
        <f t="shared" si="14"/>
        <v>0.42</v>
      </c>
      <c r="N59" s="65">
        <v>0.42</v>
      </c>
      <c r="O59" s="66">
        <v>0</v>
      </c>
    </row>
    <row r="60" spans="1:15" ht="28.5" customHeight="1">
      <c r="A60" s="40"/>
      <c r="B60" s="73" t="s">
        <v>59</v>
      </c>
      <c r="C60" s="42"/>
      <c r="D60" s="64">
        <f t="shared" si="1"/>
        <v>1.02</v>
      </c>
      <c r="E60" s="64">
        <f t="shared" si="0"/>
        <v>1.02</v>
      </c>
      <c r="F60" s="64">
        <v>0</v>
      </c>
      <c r="G60" s="65">
        <f t="shared" si="12"/>
        <v>0.69</v>
      </c>
      <c r="H60" s="65">
        <v>0.69</v>
      </c>
      <c r="I60" s="65">
        <v>0</v>
      </c>
      <c r="J60" s="65">
        <f t="shared" si="13"/>
        <v>0.28000000000000003</v>
      </c>
      <c r="K60" s="65">
        <v>0.28000000000000003</v>
      </c>
      <c r="L60" s="65">
        <v>0</v>
      </c>
      <c r="M60" s="65">
        <f t="shared" si="14"/>
        <v>0.05</v>
      </c>
      <c r="N60" s="65">
        <v>0.05</v>
      </c>
      <c r="O60" s="66">
        <v>0</v>
      </c>
    </row>
    <row r="61" spans="1:15" ht="28.5" customHeight="1">
      <c r="A61" s="40"/>
      <c r="B61" s="73" t="s">
        <v>60</v>
      </c>
      <c r="C61" s="42"/>
      <c r="D61" s="64">
        <f t="shared" si="1"/>
        <v>0.41000000000000003</v>
      </c>
      <c r="E61" s="64">
        <f t="shared" si="0"/>
        <v>0.41000000000000003</v>
      </c>
      <c r="F61" s="64">
        <v>0</v>
      </c>
      <c r="G61" s="65">
        <f t="shared" si="12"/>
        <v>0.28000000000000003</v>
      </c>
      <c r="H61" s="65">
        <v>0.28000000000000003</v>
      </c>
      <c r="I61" s="65">
        <v>0</v>
      </c>
      <c r="J61" s="65">
        <f t="shared" si="13"/>
        <v>0.11</v>
      </c>
      <c r="K61" s="65">
        <v>0.11</v>
      </c>
      <c r="L61" s="65">
        <v>0</v>
      </c>
      <c r="M61" s="65">
        <f t="shared" si="14"/>
        <v>0.02</v>
      </c>
      <c r="N61" s="65">
        <v>0.02</v>
      </c>
      <c r="O61" s="66">
        <v>0</v>
      </c>
    </row>
    <row r="62" spans="1:15" ht="28.5" customHeight="1">
      <c r="A62" s="40"/>
      <c r="B62" s="73" t="s">
        <v>61</v>
      </c>
      <c r="C62" s="42"/>
      <c r="D62" s="64">
        <f t="shared" si="1"/>
        <v>1.1600000000000001</v>
      </c>
      <c r="E62" s="64">
        <f t="shared" si="0"/>
        <v>1.1600000000000001</v>
      </c>
      <c r="F62" s="64">
        <v>0</v>
      </c>
      <c r="G62" s="65">
        <f t="shared" si="12"/>
        <v>0.79</v>
      </c>
      <c r="H62" s="65">
        <v>0.79</v>
      </c>
      <c r="I62" s="65">
        <v>0</v>
      </c>
      <c r="J62" s="65">
        <f t="shared" si="13"/>
        <v>0.31</v>
      </c>
      <c r="K62" s="65">
        <v>0.31</v>
      </c>
      <c r="L62" s="65">
        <v>0</v>
      </c>
      <c r="M62" s="65">
        <f t="shared" si="14"/>
        <v>0.06</v>
      </c>
      <c r="N62" s="65">
        <v>0.06</v>
      </c>
      <c r="O62" s="66">
        <v>0</v>
      </c>
    </row>
    <row r="63" spans="1:15" ht="28.5" customHeight="1">
      <c r="A63" s="40"/>
      <c r="B63" s="73" t="s">
        <v>62</v>
      </c>
      <c r="C63" s="42"/>
      <c r="D63" s="64">
        <f t="shared" si="1"/>
        <v>17.77</v>
      </c>
      <c r="E63" s="64">
        <f t="shared" si="0"/>
        <v>17.77</v>
      </c>
      <c r="F63" s="64">
        <v>0</v>
      </c>
      <c r="G63" s="65">
        <f t="shared" si="12"/>
        <v>12.08</v>
      </c>
      <c r="H63" s="65">
        <v>12.08</v>
      </c>
      <c r="I63" s="65">
        <v>0</v>
      </c>
      <c r="J63" s="65">
        <f t="shared" si="13"/>
        <v>4.8</v>
      </c>
      <c r="K63" s="65">
        <v>4.8</v>
      </c>
      <c r="L63" s="65">
        <v>0</v>
      </c>
      <c r="M63" s="65">
        <f t="shared" si="14"/>
        <v>0.89</v>
      </c>
      <c r="N63" s="65">
        <v>0.89</v>
      </c>
      <c r="O63" s="66">
        <v>0</v>
      </c>
    </row>
    <row r="64" spans="1:15" ht="28.5" customHeight="1">
      <c r="A64" s="40"/>
      <c r="B64" s="73" t="s">
        <v>42</v>
      </c>
      <c r="C64" s="42"/>
      <c r="D64" s="64">
        <f t="shared" si="1"/>
        <v>2.04</v>
      </c>
      <c r="E64" s="64">
        <f t="shared" si="0"/>
        <v>2.04</v>
      </c>
      <c r="F64" s="64">
        <v>0</v>
      </c>
      <c r="G64" s="65">
        <f t="shared" si="12"/>
        <v>1.39</v>
      </c>
      <c r="H64" s="65">
        <v>1.39</v>
      </c>
      <c r="I64" s="65">
        <v>0</v>
      </c>
      <c r="J64" s="65">
        <f t="shared" si="13"/>
        <v>0.55000000000000004</v>
      </c>
      <c r="K64" s="65">
        <v>0.55000000000000004</v>
      </c>
      <c r="L64" s="65">
        <v>0</v>
      </c>
      <c r="M64" s="65">
        <f t="shared" si="14"/>
        <v>0.1</v>
      </c>
      <c r="N64" s="65">
        <v>0.1</v>
      </c>
      <c r="O64" s="66">
        <v>0</v>
      </c>
    </row>
    <row r="65" spans="1:16" ht="28.5" customHeight="1" thickBot="1">
      <c r="A65" s="74"/>
      <c r="B65" s="72" t="s">
        <v>48</v>
      </c>
      <c r="C65" s="18"/>
      <c r="D65" s="64">
        <f t="shared" si="1"/>
        <v>6.1499999999999995</v>
      </c>
      <c r="E65" s="59">
        <f t="shared" si="0"/>
        <v>6.1499999999999995</v>
      </c>
      <c r="F65" s="64">
        <v>0</v>
      </c>
      <c r="G65" s="60">
        <f t="shared" si="12"/>
        <v>4.18</v>
      </c>
      <c r="H65" s="60">
        <v>4.18</v>
      </c>
      <c r="I65" s="60">
        <v>0</v>
      </c>
      <c r="J65" s="60">
        <f t="shared" si="13"/>
        <v>1.66</v>
      </c>
      <c r="K65" s="60">
        <v>1.66</v>
      </c>
      <c r="L65" s="60">
        <v>0</v>
      </c>
      <c r="M65" s="60">
        <f t="shared" si="14"/>
        <v>0.31</v>
      </c>
      <c r="N65" s="60">
        <v>0.31</v>
      </c>
      <c r="O65" s="61">
        <v>0</v>
      </c>
    </row>
    <row r="66" spans="1:16" ht="28.5" customHeight="1" thickBot="1">
      <c r="A66" s="5">
        <v>9</v>
      </c>
      <c r="B66" s="335" t="s">
        <v>63</v>
      </c>
      <c r="C66" s="336" t="s">
        <v>12</v>
      </c>
      <c r="D66" s="82">
        <f>E66+F66</f>
        <v>583.45659999999998</v>
      </c>
      <c r="E66" s="82">
        <f t="shared" si="0"/>
        <v>583.45659999999998</v>
      </c>
      <c r="F66" s="82">
        <f>I66+L66+O66</f>
        <v>0</v>
      </c>
      <c r="G66" s="337">
        <f t="shared" si="10"/>
        <v>396.85399999999998</v>
      </c>
      <c r="H66" s="337">
        <f>H67+H68+H69+H70+H71+H72+H73+H74+H75+H76</f>
        <v>396.85399999999998</v>
      </c>
      <c r="I66" s="337">
        <v>0</v>
      </c>
      <c r="J66" s="338">
        <f t="shared" si="13"/>
        <v>157.44800000000004</v>
      </c>
      <c r="K66" s="338">
        <f>K67+K68+K69+K70+K71+K72+K73+K74+K75+K76</f>
        <v>157.44800000000004</v>
      </c>
      <c r="L66" s="338">
        <v>0</v>
      </c>
      <c r="M66" s="339">
        <f t="shared" si="11"/>
        <v>29.154599999999995</v>
      </c>
      <c r="N66" s="339">
        <f>N67+N68+N69+N70+N71+N72+N73+N74+N75+N76</f>
        <v>29.154599999999995</v>
      </c>
      <c r="O66" s="340">
        <v>0</v>
      </c>
    </row>
    <row r="67" spans="1:16" ht="28.5" customHeight="1">
      <c r="A67" s="16"/>
      <c r="B67" s="72" t="s">
        <v>64</v>
      </c>
      <c r="C67" s="58" t="s">
        <v>12</v>
      </c>
      <c r="D67" s="59">
        <f t="shared" ref="D67:D76" si="15">E67+F67</f>
        <v>19.86</v>
      </c>
      <c r="E67" s="59">
        <f t="shared" si="0"/>
        <v>19.86</v>
      </c>
      <c r="F67" s="59">
        <f t="shared" si="0"/>
        <v>0</v>
      </c>
      <c r="G67" s="60">
        <f>H67+I67</f>
        <v>13.51</v>
      </c>
      <c r="H67" s="60">
        <v>13.51</v>
      </c>
      <c r="I67" s="60">
        <v>0</v>
      </c>
      <c r="J67" s="60">
        <f>K67+L67</f>
        <v>5.36</v>
      </c>
      <c r="K67" s="60">
        <v>5.36</v>
      </c>
      <c r="L67" s="60">
        <v>0</v>
      </c>
      <c r="M67" s="60">
        <f t="shared" si="11"/>
        <v>0.99</v>
      </c>
      <c r="N67" s="60">
        <v>0.99</v>
      </c>
      <c r="O67" s="61">
        <v>0</v>
      </c>
    </row>
    <row r="68" spans="1:16" ht="28.5" customHeight="1">
      <c r="A68" s="40"/>
      <c r="B68" s="73" t="s">
        <v>45</v>
      </c>
      <c r="C68" s="63" t="s">
        <v>12</v>
      </c>
      <c r="D68" s="64">
        <f t="shared" si="15"/>
        <v>338.53000000000003</v>
      </c>
      <c r="E68" s="64">
        <f t="shared" si="0"/>
        <v>338.53000000000003</v>
      </c>
      <c r="F68" s="64">
        <f t="shared" si="0"/>
        <v>0</v>
      </c>
      <c r="G68" s="65">
        <f>H68+I68</f>
        <v>230.2</v>
      </c>
      <c r="H68" s="65">
        <v>230.2</v>
      </c>
      <c r="I68" s="65">
        <v>0</v>
      </c>
      <c r="J68" s="65">
        <f>K68+L68</f>
        <v>91.4</v>
      </c>
      <c r="K68" s="65">
        <v>91.4</v>
      </c>
      <c r="L68" s="65">
        <v>0</v>
      </c>
      <c r="M68" s="65">
        <f>N68+O68</f>
        <v>16.93</v>
      </c>
      <c r="N68" s="65">
        <v>16.93</v>
      </c>
      <c r="O68" s="66">
        <v>0</v>
      </c>
    </row>
    <row r="69" spans="1:16" ht="28.5" customHeight="1">
      <c r="A69" s="40"/>
      <c r="B69" s="73" t="s">
        <v>27</v>
      </c>
      <c r="C69" s="63" t="s">
        <v>12</v>
      </c>
      <c r="D69" s="64">
        <f t="shared" si="15"/>
        <v>74.476599999999991</v>
      </c>
      <c r="E69" s="64">
        <f t="shared" si="0"/>
        <v>74.476599999999991</v>
      </c>
      <c r="F69" s="64">
        <f t="shared" si="0"/>
        <v>0</v>
      </c>
      <c r="G69" s="65">
        <f t="shared" ref="G69:G76" si="16">H69+I69</f>
        <v>50.643999999999998</v>
      </c>
      <c r="H69" s="65">
        <f>H68*22%</f>
        <v>50.643999999999998</v>
      </c>
      <c r="I69" s="65">
        <v>0</v>
      </c>
      <c r="J69" s="65">
        <f t="shared" ref="J69:J76" si="17">K69+L69</f>
        <v>20.108000000000001</v>
      </c>
      <c r="K69" s="65">
        <f>K68*22%</f>
        <v>20.108000000000001</v>
      </c>
      <c r="L69" s="65">
        <v>0</v>
      </c>
      <c r="M69" s="65">
        <f t="shared" ref="M69:M76" si="18">N69+O69</f>
        <v>3.7246000000000001</v>
      </c>
      <c r="N69" s="65">
        <f>N68*22%</f>
        <v>3.7246000000000001</v>
      </c>
      <c r="O69" s="66">
        <v>0</v>
      </c>
    </row>
    <row r="70" spans="1:16" ht="28.5" customHeight="1">
      <c r="A70" s="40"/>
      <c r="B70" s="73" t="s">
        <v>65</v>
      </c>
      <c r="C70" s="63" t="s">
        <v>12</v>
      </c>
      <c r="D70" s="64">
        <f t="shared" si="15"/>
        <v>74.040000000000006</v>
      </c>
      <c r="E70" s="64">
        <f t="shared" si="0"/>
        <v>74.040000000000006</v>
      </c>
      <c r="F70" s="64">
        <f t="shared" si="0"/>
        <v>0</v>
      </c>
      <c r="G70" s="65">
        <f t="shared" si="16"/>
        <v>50.35</v>
      </c>
      <c r="H70" s="65">
        <v>50.35</v>
      </c>
      <c r="I70" s="65">
        <v>0</v>
      </c>
      <c r="J70" s="65">
        <f t="shared" si="17"/>
        <v>19.989999999999998</v>
      </c>
      <c r="K70" s="65">
        <v>19.989999999999998</v>
      </c>
      <c r="L70" s="65">
        <v>0</v>
      </c>
      <c r="M70" s="65">
        <f t="shared" si="18"/>
        <v>3.7</v>
      </c>
      <c r="N70" s="65">
        <v>3.7</v>
      </c>
      <c r="O70" s="66">
        <v>0</v>
      </c>
    </row>
    <row r="71" spans="1:16" ht="28.5" customHeight="1">
      <c r="A71" s="40"/>
      <c r="B71" s="73" t="s">
        <v>52</v>
      </c>
      <c r="C71" s="63" t="s">
        <v>12</v>
      </c>
      <c r="D71" s="64">
        <f t="shared" si="15"/>
        <v>8.23</v>
      </c>
      <c r="E71" s="64">
        <f t="shared" si="0"/>
        <v>8.23</v>
      </c>
      <c r="F71" s="64">
        <f t="shared" si="0"/>
        <v>0</v>
      </c>
      <c r="G71" s="65">
        <f t="shared" si="16"/>
        <v>5.6</v>
      </c>
      <c r="H71" s="65">
        <v>5.6</v>
      </c>
      <c r="I71" s="65">
        <v>0</v>
      </c>
      <c r="J71" s="65">
        <f t="shared" si="17"/>
        <v>2.2200000000000002</v>
      </c>
      <c r="K71" s="65">
        <v>2.2200000000000002</v>
      </c>
      <c r="L71" s="65">
        <v>0</v>
      </c>
      <c r="M71" s="65">
        <f t="shared" si="18"/>
        <v>0.41</v>
      </c>
      <c r="N71" s="65">
        <v>0.41</v>
      </c>
      <c r="O71" s="66">
        <v>0</v>
      </c>
    </row>
    <row r="72" spans="1:16" ht="28.5" customHeight="1">
      <c r="A72" s="40"/>
      <c r="B72" s="73" t="s">
        <v>36</v>
      </c>
      <c r="C72" s="63" t="s">
        <v>12</v>
      </c>
      <c r="D72" s="64">
        <f t="shared" si="15"/>
        <v>4.07</v>
      </c>
      <c r="E72" s="64">
        <f t="shared" si="0"/>
        <v>4.07</v>
      </c>
      <c r="F72" s="64">
        <f t="shared" si="0"/>
        <v>0</v>
      </c>
      <c r="G72" s="65">
        <f t="shared" si="16"/>
        <v>2.77</v>
      </c>
      <c r="H72" s="65">
        <v>2.77</v>
      </c>
      <c r="I72" s="65">
        <v>0</v>
      </c>
      <c r="J72" s="65">
        <f t="shared" si="17"/>
        <v>1.1000000000000001</v>
      </c>
      <c r="K72" s="65">
        <v>1.1000000000000001</v>
      </c>
      <c r="L72" s="65">
        <v>0</v>
      </c>
      <c r="M72" s="65">
        <f t="shared" si="18"/>
        <v>0.2</v>
      </c>
      <c r="N72" s="65">
        <v>0.2</v>
      </c>
      <c r="O72" s="66">
        <v>0</v>
      </c>
    </row>
    <row r="73" spans="1:16" ht="28.5" customHeight="1">
      <c r="A73" s="40"/>
      <c r="B73" s="73" t="s">
        <v>42</v>
      </c>
      <c r="C73" s="63" t="s">
        <v>12</v>
      </c>
      <c r="D73" s="64">
        <f t="shared" si="15"/>
        <v>0.67</v>
      </c>
      <c r="E73" s="64">
        <f t="shared" si="0"/>
        <v>0.67</v>
      </c>
      <c r="F73" s="64">
        <f t="shared" si="0"/>
        <v>0</v>
      </c>
      <c r="G73" s="65">
        <f t="shared" si="16"/>
        <v>0.46</v>
      </c>
      <c r="H73" s="65">
        <v>0.46</v>
      </c>
      <c r="I73" s="65">
        <v>0</v>
      </c>
      <c r="J73" s="65">
        <f t="shared" si="17"/>
        <v>0.18</v>
      </c>
      <c r="K73" s="65">
        <v>0.18</v>
      </c>
      <c r="L73" s="65">
        <v>0</v>
      </c>
      <c r="M73" s="65">
        <f t="shared" si="18"/>
        <v>0.03</v>
      </c>
      <c r="N73" s="65">
        <v>0.03</v>
      </c>
      <c r="O73" s="66">
        <v>0</v>
      </c>
    </row>
    <row r="74" spans="1:16" ht="28.5" customHeight="1">
      <c r="A74" s="40"/>
      <c r="B74" s="73" t="s">
        <v>59</v>
      </c>
      <c r="C74" s="63" t="s">
        <v>12</v>
      </c>
      <c r="D74" s="64">
        <f t="shared" si="15"/>
        <v>2.63</v>
      </c>
      <c r="E74" s="64">
        <f t="shared" si="0"/>
        <v>2.63</v>
      </c>
      <c r="F74" s="64">
        <f t="shared" si="0"/>
        <v>0</v>
      </c>
      <c r="G74" s="65">
        <f t="shared" si="16"/>
        <v>1.79</v>
      </c>
      <c r="H74" s="65">
        <v>1.79</v>
      </c>
      <c r="I74" s="65">
        <v>0</v>
      </c>
      <c r="J74" s="65">
        <f t="shared" si="17"/>
        <v>0.71</v>
      </c>
      <c r="K74" s="65">
        <v>0.71</v>
      </c>
      <c r="L74" s="65">
        <v>0</v>
      </c>
      <c r="M74" s="65">
        <f t="shared" si="18"/>
        <v>0.13</v>
      </c>
      <c r="N74" s="65">
        <v>0.13</v>
      </c>
      <c r="O74" s="66">
        <v>0</v>
      </c>
    </row>
    <row r="75" spans="1:16" ht="28.5" customHeight="1">
      <c r="A75" s="40"/>
      <c r="B75" s="73" t="s">
        <v>66</v>
      </c>
      <c r="C75" s="63" t="s">
        <v>12</v>
      </c>
      <c r="D75" s="64">
        <f t="shared" si="15"/>
        <v>1.33</v>
      </c>
      <c r="E75" s="64">
        <f t="shared" si="0"/>
        <v>1.33</v>
      </c>
      <c r="F75" s="64">
        <f t="shared" si="0"/>
        <v>0</v>
      </c>
      <c r="G75" s="65">
        <f t="shared" si="16"/>
        <v>0.9</v>
      </c>
      <c r="H75" s="65">
        <v>0.9</v>
      </c>
      <c r="I75" s="65">
        <v>0</v>
      </c>
      <c r="J75" s="65">
        <f t="shared" si="17"/>
        <v>0.36</v>
      </c>
      <c r="K75" s="65">
        <v>0.36</v>
      </c>
      <c r="L75" s="65">
        <v>0</v>
      </c>
      <c r="M75" s="65">
        <f t="shared" si="18"/>
        <v>7.0000000000000007E-2</v>
      </c>
      <c r="N75" s="65">
        <v>7.0000000000000007E-2</v>
      </c>
      <c r="O75" s="66">
        <v>0</v>
      </c>
    </row>
    <row r="76" spans="1:16" ht="28.5" customHeight="1">
      <c r="A76" s="40"/>
      <c r="B76" s="73" t="s">
        <v>67</v>
      </c>
      <c r="C76" s="63" t="s">
        <v>12</v>
      </c>
      <c r="D76" s="64">
        <f t="shared" si="15"/>
        <v>59.620000000000005</v>
      </c>
      <c r="E76" s="64">
        <f t="shared" si="0"/>
        <v>59.620000000000005</v>
      </c>
      <c r="F76" s="64">
        <f t="shared" si="0"/>
        <v>0</v>
      </c>
      <c r="G76" s="65">
        <f t="shared" si="16"/>
        <v>40.630000000000003</v>
      </c>
      <c r="H76" s="65">
        <v>40.630000000000003</v>
      </c>
      <c r="I76" s="65">
        <v>0</v>
      </c>
      <c r="J76" s="65">
        <f t="shared" si="17"/>
        <v>16.02</v>
      </c>
      <c r="K76" s="65">
        <v>16.02</v>
      </c>
      <c r="L76" s="65">
        <v>0</v>
      </c>
      <c r="M76" s="65">
        <f t="shared" si="18"/>
        <v>2.97</v>
      </c>
      <c r="N76" s="65">
        <v>2.97</v>
      </c>
      <c r="O76" s="66">
        <v>0</v>
      </c>
    </row>
    <row r="77" spans="1:16" ht="28.5" customHeight="1">
      <c r="A77" s="40">
        <v>10</v>
      </c>
      <c r="B77" s="80" t="s">
        <v>68</v>
      </c>
      <c r="C77" s="42" t="s">
        <v>12</v>
      </c>
      <c r="D77" s="64">
        <f t="shared" si="1"/>
        <v>0</v>
      </c>
      <c r="E77" s="64">
        <f t="shared" si="0"/>
        <v>0</v>
      </c>
      <c r="F77" s="64">
        <f t="shared" si="0"/>
        <v>0</v>
      </c>
      <c r="G77" s="65">
        <f t="shared" si="10"/>
        <v>0</v>
      </c>
      <c r="H77" s="65">
        <v>0</v>
      </c>
      <c r="I77" s="65">
        <v>0</v>
      </c>
      <c r="J77" s="65">
        <f t="shared" si="13"/>
        <v>0</v>
      </c>
      <c r="K77" s="65">
        <v>0</v>
      </c>
      <c r="L77" s="65">
        <v>0</v>
      </c>
      <c r="M77" s="65">
        <f t="shared" si="11"/>
        <v>0</v>
      </c>
      <c r="N77" s="65">
        <v>0</v>
      </c>
      <c r="O77" s="66">
        <v>0</v>
      </c>
    </row>
    <row r="78" spans="1:16" ht="28.5" customHeight="1">
      <c r="A78" s="40">
        <v>11</v>
      </c>
      <c r="B78" s="80" t="s">
        <v>69</v>
      </c>
      <c r="C78" s="42" t="s">
        <v>12</v>
      </c>
      <c r="D78" s="64">
        <f t="shared" si="1"/>
        <v>0</v>
      </c>
      <c r="E78" s="64">
        <f t="shared" si="0"/>
        <v>0</v>
      </c>
      <c r="F78" s="64">
        <f t="shared" si="0"/>
        <v>0</v>
      </c>
      <c r="G78" s="65">
        <f t="shared" si="10"/>
        <v>0</v>
      </c>
      <c r="H78" s="65">
        <v>0</v>
      </c>
      <c r="I78" s="65">
        <v>0</v>
      </c>
      <c r="J78" s="65">
        <f t="shared" si="13"/>
        <v>0</v>
      </c>
      <c r="K78" s="65">
        <v>0</v>
      </c>
      <c r="L78" s="65">
        <v>0</v>
      </c>
      <c r="M78" s="65">
        <f t="shared" si="11"/>
        <v>0</v>
      </c>
      <c r="N78" s="65">
        <v>0</v>
      </c>
      <c r="O78" s="66">
        <v>0</v>
      </c>
      <c r="P78" t="s">
        <v>70</v>
      </c>
    </row>
    <row r="79" spans="1:16" ht="28.5" customHeight="1" thickBot="1">
      <c r="A79" s="74">
        <v>12</v>
      </c>
      <c r="B79" s="81" t="s">
        <v>71</v>
      </c>
      <c r="C79" s="76"/>
      <c r="D79" s="82"/>
      <c r="E79" s="82"/>
      <c r="F79" s="82"/>
      <c r="G79" s="78"/>
      <c r="H79" s="78"/>
      <c r="I79" s="78"/>
      <c r="J79" s="78"/>
      <c r="K79" s="78"/>
      <c r="L79" s="78"/>
      <c r="M79" s="78"/>
      <c r="N79" s="78"/>
      <c r="O79" s="79"/>
    </row>
    <row r="80" spans="1:16" ht="28.5" customHeight="1" thickBot="1">
      <c r="A80" s="83">
        <v>13</v>
      </c>
      <c r="B80" s="84" t="s">
        <v>178</v>
      </c>
      <c r="C80" s="85" t="s">
        <v>12</v>
      </c>
      <c r="D80" s="86">
        <f>E80+F80</f>
        <v>29103.039784600001</v>
      </c>
      <c r="E80" s="86">
        <f>H80+K80+N80</f>
        <v>7277.4036000000006</v>
      </c>
      <c r="F80" s="86">
        <f>I80+L80+O80</f>
        <v>21825.6361846</v>
      </c>
      <c r="G80" s="87">
        <f>H80+I80</f>
        <v>19790.118351099998</v>
      </c>
      <c r="H80" s="87">
        <f>H40+H41+H66</f>
        <v>4948.7102000000004</v>
      </c>
      <c r="I80" s="87">
        <f>I40+I41+I66</f>
        <v>14841.408151099999</v>
      </c>
      <c r="J80" s="87">
        <f>K80+L80</f>
        <v>7857.7371621000002</v>
      </c>
      <c r="K80" s="87">
        <f>K40+K41+K66+K77+K78</f>
        <v>1964.8112000000003</v>
      </c>
      <c r="L80" s="87">
        <f>L40+L41+L66+L77+L78</f>
        <v>5892.9259621000001</v>
      </c>
      <c r="M80" s="87">
        <f>N80+O80</f>
        <v>1455.1842713999999</v>
      </c>
      <c r="N80" s="87">
        <f>N40+N41+N66+N77+N78</f>
        <v>363.88220000000001</v>
      </c>
      <c r="O80" s="88">
        <f>O40+O41+O66+O77+O78</f>
        <v>1091.3020713999999</v>
      </c>
    </row>
    <row r="81" spans="1:16" ht="28.5" customHeight="1" thickBot="1">
      <c r="A81" s="89">
        <v>14</v>
      </c>
      <c r="B81" s="90" t="s">
        <v>73</v>
      </c>
      <c r="C81" s="91" t="s">
        <v>12</v>
      </c>
      <c r="D81" s="8">
        <f>D83+D82</f>
        <v>0</v>
      </c>
      <c r="E81" s="8">
        <f t="shared" ref="E81:O81" si="19">E83</f>
        <v>0</v>
      </c>
      <c r="F81" s="8">
        <f>F83+F82</f>
        <v>0</v>
      </c>
      <c r="G81" s="92">
        <f t="shared" si="19"/>
        <v>0</v>
      </c>
      <c r="H81" s="92">
        <f t="shared" si="19"/>
        <v>0</v>
      </c>
      <c r="I81" s="92">
        <f t="shared" si="19"/>
        <v>0</v>
      </c>
      <c r="J81" s="92">
        <f>J82+J83</f>
        <v>0</v>
      </c>
      <c r="K81" s="92">
        <f t="shared" si="19"/>
        <v>0</v>
      </c>
      <c r="L81" s="92">
        <f>L82+L83</f>
        <v>0</v>
      </c>
      <c r="M81" s="92">
        <f t="shared" si="19"/>
        <v>0</v>
      </c>
      <c r="N81" s="92">
        <f t="shared" si="19"/>
        <v>0</v>
      </c>
      <c r="O81" s="93">
        <f t="shared" si="19"/>
        <v>0</v>
      </c>
    </row>
    <row r="82" spans="1:16" ht="28.5" customHeight="1">
      <c r="A82" s="74"/>
      <c r="B82" s="81" t="s">
        <v>74</v>
      </c>
      <c r="C82" s="76" t="s">
        <v>12</v>
      </c>
      <c r="D82" s="94">
        <f>E82+F82</f>
        <v>0</v>
      </c>
      <c r="E82" s="95">
        <f t="shared" ref="E82" si="20">H82+K82+N82</f>
        <v>0</v>
      </c>
      <c r="F82" s="95">
        <v>0</v>
      </c>
      <c r="G82" s="9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7">
        <v>0</v>
      </c>
    </row>
    <row r="83" spans="1:16" ht="28.5" customHeight="1" thickBot="1">
      <c r="A83" s="22"/>
      <c r="B83" s="23" t="s">
        <v>75</v>
      </c>
      <c r="C83" s="24" t="s">
        <v>12</v>
      </c>
      <c r="D83" s="97">
        <v>0</v>
      </c>
      <c r="E83" s="98">
        <f t="shared" si="0"/>
        <v>0</v>
      </c>
      <c r="F83" s="98">
        <v>0</v>
      </c>
      <c r="G83" s="99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7">
        <v>0</v>
      </c>
    </row>
    <row r="84" spans="1:16" ht="28.5" customHeight="1" thickBot="1">
      <c r="A84" s="100">
        <v>15</v>
      </c>
      <c r="B84" s="101" t="s">
        <v>156</v>
      </c>
      <c r="C84" s="13" t="s">
        <v>12</v>
      </c>
      <c r="D84" s="102">
        <f>D80+D81</f>
        <v>29103.039784600001</v>
      </c>
      <c r="E84" s="102">
        <f>E80+E83</f>
        <v>7277.4036000000006</v>
      </c>
      <c r="F84" s="102">
        <f>F80+F81</f>
        <v>21825.6361846</v>
      </c>
      <c r="G84" s="103">
        <f>G80+G83</f>
        <v>19790.118351099998</v>
      </c>
      <c r="H84" s="103">
        <f>H80+H83</f>
        <v>4948.7102000000004</v>
      </c>
      <c r="I84" s="103">
        <f>I80+I83</f>
        <v>14841.408151099999</v>
      </c>
      <c r="J84" s="104">
        <f>J80+J83</f>
        <v>7857.7371621000002</v>
      </c>
      <c r="K84" s="104">
        <f>K80+K83</f>
        <v>1964.8112000000003</v>
      </c>
      <c r="L84" s="104">
        <f>L80+L81</f>
        <v>5892.9259621000001</v>
      </c>
      <c r="M84" s="105">
        <f>M80+M83</f>
        <v>1455.1842713999999</v>
      </c>
      <c r="N84" s="105">
        <f>N80+N83</f>
        <v>363.88220000000001</v>
      </c>
      <c r="O84" s="106">
        <f>O80+O83</f>
        <v>1091.3020713999999</v>
      </c>
      <c r="P84">
        <v>7318.79</v>
      </c>
    </row>
    <row r="85" spans="1:16" ht="28.5" customHeight="1">
      <c r="A85" s="16">
        <v>16</v>
      </c>
      <c r="B85" s="17" t="s">
        <v>77</v>
      </c>
      <c r="C85" s="18" t="s">
        <v>78</v>
      </c>
      <c r="D85" s="107">
        <f>G85+J85+M85</f>
        <v>20768.310000000001</v>
      </c>
      <c r="E85" s="107"/>
      <c r="F85" s="107"/>
      <c r="G85" s="108">
        <v>14122.24</v>
      </c>
      <c r="H85" s="108"/>
      <c r="I85" s="108"/>
      <c r="J85" s="108">
        <v>5607.48</v>
      </c>
      <c r="K85" s="108"/>
      <c r="L85" s="108"/>
      <c r="M85" s="108">
        <v>1038.5899999999999</v>
      </c>
      <c r="N85" s="109"/>
      <c r="O85" s="110"/>
      <c r="P85" s="111">
        <f>H84+K84+N84</f>
        <v>7277.4036000000006</v>
      </c>
    </row>
    <row r="86" spans="1:16" ht="28.5" customHeight="1">
      <c r="A86" s="40">
        <v>17</v>
      </c>
      <c r="B86" s="80" t="s">
        <v>79</v>
      </c>
      <c r="C86" s="42" t="s">
        <v>80</v>
      </c>
      <c r="D86" s="112">
        <f>G86+J86+M86</f>
        <v>11.684000000000001</v>
      </c>
      <c r="E86" s="112"/>
      <c r="F86" s="112"/>
      <c r="G86" s="113">
        <v>7.9450000000000003</v>
      </c>
      <c r="H86" s="114"/>
      <c r="I86" s="114"/>
      <c r="J86" s="113">
        <v>3.1547000000000001</v>
      </c>
      <c r="K86" s="114"/>
      <c r="L86" s="114"/>
      <c r="M86" s="113">
        <v>0.58430000000000004</v>
      </c>
      <c r="N86" s="115"/>
      <c r="O86" s="116"/>
    </row>
    <row r="87" spans="1:16" ht="28.5" customHeight="1">
      <c r="A87" s="40">
        <v>18</v>
      </c>
      <c r="B87" s="80" t="s">
        <v>81</v>
      </c>
      <c r="C87" s="42" t="s">
        <v>82</v>
      </c>
      <c r="D87" s="117">
        <f>D84/D85*1000</f>
        <v>1401.3195962791388</v>
      </c>
      <c r="E87" s="117"/>
      <c r="F87" s="117"/>
      <c r="G87" s="118">
        <f>G84/G85*1000</f>
        <v>1401.3441459074481</v>
      </c>
      <c r="H87" s="118"/>
      <c r="I87" s="118"/>
      <c r="J87" s="118">
        <f>J84/J85*1000</f>
        <v>1401.2956197971282</v>
      </c>
      <c r="K87" s="118"/>
      <c r="L87" s="118"/>
      <c r="M87" s="118">
        <f>M84/M85*1000</f>
        <v>1401.115234500621</v>
      </c>
      <c r="N87" s="118"/>
      <c r="O87" s="119"/>
    </row>
    <row r="88" spans="1:16" ht="28.5" customHeight="1">
      <c r="A88" s="40">
        <v>19</v>
      </c>
      <c r="B88" s="80" t="s">
        <v>83</v>
      </c>
      <c r="C88" s="42" t="s">
        <v>82</v>
      </c>
      <c r="D88" s="117">
        <f>D84/D85*1000</f>
        <v>1401.3195962791388</v>
      </c>
      <c r="E88" s="117"/>
      <c r="F88" s="117"/>
      <c r="G88" s="118">
        <f>G84/G85*1000</f>
        <v>1401.3441459074481</v>
      </c>
      <c r="H88" s="118"/>
      <c r="I88" s="118"/>
      <c r="J88" s="118">
        <f>J84/J85*1000</f>
        <v>1401.2956197971282</v>
      </c>
      <c r="K88" s="118"/>
      <c r="L88" s="118"/>
      <c r="M88" s="118">
        <f>M84/M85*1000</f>
        <v>1401.115234500621</v>
      </c>
      <c r="N88" s="118"/>
      <c r="O88" s="119"/>
    </row>
    <row r="89" spans="1:16" ht="28.5" customHeight="1">
      <c r="A89" s="40">
        <v>20</v>
      </c>
      <c r="B89" s="80" t="s">
        <v>84</v>
      </c>
      <c r="C89" s="42" t="s">
        <v>82</v>
      </c>
      <c r="D89" s="117">
        <f>D88*1.2</f>
        <v>1681.5835155349664</v>
      </c>
      <c r="E89" s="117"/>
      <c r="F89" s="117"/>
      <c r="G89" s="120">
        <f>G88*1.2</f>
        <v>1681.6129750889377</v>
      </c>
      <c r="H89" s="120"/>
      <c r="I89" s="120"/>
      <c r="J89" s="120">
        <f>J88*1.2</f>
        <v>1681.5547437565538</v>
      </c>
      <c r="K89" s="120"/>
      <c r="L89" s="120"/>
      <c r="M89" s="120">
        <f>M88*1.2</f>
        <v>1681.3382814007452</v>
      </c>
      <c r="N89" s="120"/>
      <c r="O89" s="119"/>
    </row>
    <row r="90" spans="1:16" ht="28.5" customHeight="1">
      <c r="A90" s="40">
        <v>21</v>
      </c>
      <c r="B90" s="80" t="s">
        <v>85</v>
      </c>
      <c r="C90" s="42"/>
      <c r="D90" s="117"/>
      <c r="E90" s="117"/>
      <c r="F90" s="117"/>
      <c r="G90" s="118"/>
      <c r="H90" s="121"/>
      <c r="I90" s="121"/>
      <c r="J90" s="118"/>
      <c r="K90" s="122"/>
      <c r="L90" s="122"/>
      <c r="M90" s="118"/>
      <c r="N90" s="122"/>
      <c r="O90" s="123"/>
    </row>
    <row r="91" spans="1:16" ht="28.5" customHeight="1">
      <c r="A91" s="40"/>
      <c r="B91" s="80" t="s">
        <v>86</v>
      </c>
      <c r="C91" s="124" t="s">
        <v>87</v>
      </c>
      <c r="D91" s="125"/>
      <c r="E91" s="125"/>
      <c r="F91" s="125"/>
      <c r="G91" s="118"/>
      <c r="H91" s="331">
        <f>H84/G86/12*1000+0.04</f>
        <v>51905.957767988257</v>
      </c>
      <c r="I91" s="121">
        <v>0</v>
      </c>
      <c r="J91" s="118"/>
      <c r="K91" s="332">
        <f>K84/J86/12*1000</f>
        <v>51901.691655836265</v>
      </c>
      <c r="L91" s="122"/>
      <c r="M91" s="118"/>
      <c r="N91" s="332">
        <f>N84/M86/12*1000</f>
        <v>51897.17040333162</v>
      </c>
      <c r="O91" s="123"/>
    </row>
    <row r="92" spans="1:16" ht="28.5" customHeight="1">
      <c r="A92" s="40"/>
      <c r="B92" s="80" t="s">
        <v>88</v>
      </c>
      <c r="C92" s="42" t="s">
        <v>82</v>
      </c>
      <c r="D92" s="117"/>
      <c r="E92" s="117"/>
      <c r="F92" s="117"/>
      <c r="G92" s="118"/>
      <c r="H92" s="121"/>
      <c r="I92" s="331">
        <f>I84/G85*1000</f>
        <v>1050.9245099290197</v>
      </c>
      <c r="J92" s="126"/>
      <c r="K92" s="121"/>
      <c r="L92" s="331">
        <f>L84/J85*1000</f>
        <v>1050.9044993651337</v>
      </c>
      <c r="M92" s="126"/>
      <c r="N92" s="121"/>
      <c r="O92" s="333">
        <f>O84/M85*1000</f>
        <v>1050.7534940640678</v>
      </c>
    </row>
    <row r="93" spans="1:16" ht="28.5" customHeight="1">
      <c r="A93" s="40"/>
      <c r="B93" s="80" t="s">
        <v>89</v>
      </c>
      <c r="C93" s="42" t="s">
        <v>90</v>
      </c>
      <c r="D93" s="117"/>
      <c r="E93" s="117"/>
      <c r="F93" s="117"/>
      <c r="G93" s="118"/>
      <c r="H93" s="121">
        <f>H84/88.26991/12</f>
        <v>4.6719489876750382</v>
      </c>
      <c r="I93" s="121">
        <v>0</v>
      </c>
      <c r="J93" s="118"/>
      <c r="K93" s="122"/>
      <c r="L93" s="122"/>
      <c r="M93" s="118"/>
      <c r="N93" s="122"/>
      <c r="O93" s="123"/>
    </row>
    <row r="94" spans="1:16" ht="28.5" customHeight="1">
      <c r="A94" s="40"/>
      <c r="B94" s="80" t="s">
        <v>91</v>
      </c>
      <c r="C94" s="42" t="s">
        <v>90</v>
      </c>
      <c r="D94" s="117"/>
      <c r="E94" s="117"/>
      <c r="F94" s="117"/>
      <c r="G94" s="118"/>
      <c r="H94" s="121">
        <v>0</v>
      </c>
      <c r="I94" s="121">
        <f>I84/88269.91/5.8*1000</f>
        <v>28.989079906477595</v>
      </c>
      <c r="J94" s="118"/>
      <c r="K94" s="122"/>
      <c r="L94" s="122"/>
      <c r="M94" s="118"/>
      <c r="N94" s="122"/>
      <c r="O94" s="123"/>
    </row>
    <row r="95" spans="1:16" ht="28.5" customHeight="1">
      <c r="A95" s="40">
        <v>22</v>
      </c>
      <c r="B95" s="80" t="s">
        <v>92</v>
      </c>
      <c r="C95" s="42"/>
      <c r="D95" s="117"/>
      <c r="E95" s="117"/>
      <c r="F95" s="117"/>
      <c r="G95" s="118"/>
      <c r="H95" s="121"/>
      <c r="I95" s="121"/>
      <c r="J95" s="118"/>
      <c r="K95" s="122"/>
      <c r="L95" s="122"/>
      <c r="M95" s="118"/>
      <c r="N95" s="122"/>
      <c r="O95" s="123"/>
    </row>
    <row r="96" spans="1:16" ht="28.5" customHeight="1">
      <c r="A96" s="40"/>
      <c r="B96" s="80" t="s">
        <v>93</v>
      </c>
      <c r="C96" s="42" t="s">
        <v>82</v>
      </c>
      <c r="D96" s="117"/>
      <c r="E96" s="117"/>
      <c r="F96" s="117"/>
      <c r="G96" s="118"/>
      <c r="H96" s="329">
        <f>H91*1.2</f>
        <v>62287.149321585908</v>
      </c>
      <c r="I96" s="121">
        <v>0</v>
      </c>
      <c r="J96" s="118"/>
      <c r="K96" s="330">
        <f>K91*1.2</f>
        <v>62282.029987003516</v>
      </c>
      <c r="L96" s="122"/>
      <c r="M96" s="118"/>
      <c r="N96" s="330">
        <f>N91*1.2</f>
        <v>62276.604483997944</v>
      </c>
      <c r="O96" s="123"/>
    </row>
    <row r="97" spans="1:15" ht="28.5" customHeight="1">
      <c r="A97" s="40"/>
      <c r="B97" s="80" t="s">
        <v>88</v>
      </c>
      <c r="C97" s="42" t="s">
        <v>82</v>
      </c>
      <c r="D97" s="117"/>
      <c r="E97" s="117"/>
      <c r="F97" s="117"/>
      <c r="G97" s="118"/>
      <c r="H97" s="121">
        <v>0</v>
      </c>
      <c r="I97" s="329">
        <f>I92*1.2+0.01</f>
        <v>1261.1194119148236</v>
      </c>
      <c r="J97" s="118"/>
      <c r="K97" s="122"/>
      <c r="L97" s="330">
        <f>L92*1.2+0.01</f>
        <v>1261.0953992381603</v>
      </c>
      <c r="M97" s="118"/>
      <c r="N97" s="122"/>
      <c r="O97" s="334">
        <f>O92*1.2+0.01</f>
        <v>1260.9141928768813</v>
      </c>
    </row>
    <row r="98" spans="1:15" ht="28.5" customHeight="1">
      <c r="A98" s="40"/>
      <c r="B98" s="41" t="s">
        <v>89</v>
      </c>
      <c r="C98" s="131" t="s">
        <v>90</v>
      </c>
      <c r="D98" s="132"/>
      <c r="E98" s="132"/>
      <c r="F98" s="132"/>
      <c r="G98" s="132"/>
      <c r="H98" s="128">
        <f>H93*1.2</f>
        <v>5.6063387852100455</v>
      </c>
      <c r="I98" s="121"/>
      <c r="J98" s="132"/>
      <c r="K98" s="133"/>
      <c r="L98" s="133"/>
      <c r="M98" s="132"/>
      <c r="N98" s="133"/>
      <c r="O98" s="134"/>
    </row>
    <row r="99" spans="1:15" ht="28.5" customHeight="1" thickBot="1">
      <c r="A99" s="135"/>
      <c r="B99" s="2" t="s">
        <v>91</v>
      </c>
      <c r="C99" s="136" t="s">
        <v>90</v>
      </c>
      <c r="D99" s="137"/>
      <c r="E99" s="137"/>
      <c r="F99" s="137"/>
      <c r="G99" s="137"/>
      <c r="H99" s="138"/>
      <c r="I99" s="139">
        <f>I94*1.2+0.01</f>
        <v>34.796895887773111</v>
      </c>
      <c r="J99" s="137"/>
      <c r="K99" s="140"/>
      <c r="L99" s="140"/>
      <c r="M99" s="137"/>
      <c r="N99" s="140"/>
      <c r="O99" s="141"/>
    </row>
    <row r="100" spans="1:15" ht="28.5" customHeight="1">
      <c r="B100" s="142" t="s">
        <v>94</v>
      </c>
    </row>
    <row r="101" spans="1:15" ht="28.5" customHeight="1">
      <c r="B101" s="142" t="s">
        <v>95</v>
      </c>
    </row>
  </sheetData>
  <mergeCells count="15">
    <mergeCell ref="B1:O1"/>
    <mergeCell ref="B2:O2"/>
    <mergeCell ref="A4:A7"/>
    <mergeCell ref="B4:B7"/>
    <mergeCell ref="C4:C7"/>
    <mergeCell ref="D4:F5"/>
    <mergeCell ref="G4:O4"/>
    <mergeCell ref="G5:I5"/>
    <mergeCell ref="J5:L5"/>
    <mergeCell ref="M5:O5"/>
    <mergeCell ref="D6:D7"/>
    <mergeCell ref="E6:F6"/>
    <mergeCell ref="H6:I6"/>
    <mergeCell ref="K6:L6"/>
    <mergeCell ref="N6:O6"/>
  </mergeCells>
  <pageMargins left="0.23622047244094491" right="0.23622047244094491" top="0.74803149606299213" bottom="0.74803149606299213" header="0.31496062992125984" footer="0.31496062992125984"/>
  <pageSetup paperSize="9" scale="73" fitToHeight="9999" orientation="landscape" r:id="rId1"/>
  <rowBreaks count="1" manualBreakCount="1">
    <brk id="6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I33"/>
  <sheetViews>
    <sheetView view="pageBreakPreview" zoomScaleSheetLayoutView="100" workbookViewId="0">
      <selection sqref="A1:XFD1048576"/>
    </sheetView>
  </sheetViews>
  <sheetFormatPr defaultRowHeight="15"/>
  <cols>
    <col min="1" max="1" width="7.140625" customWidth="1"/>
    <col min="2" max="2" width="31.5703125" customWidth="1"/>
    <col min="3" max="3" width="11.7109375" bestFit="1" customWidth="1"/>
    <col min="4" max="4" width="11.7109375" customWidth="1"/>
    <col min="5" max="5" width="12.5703125" customWidth="1"/>
    <col min="6" max="6" width="12" customWidth="1"/>
    <col min="7" max="7" width="11.140625" customWidth="1"/>
    <col min="8" max="8" width="11.42578125" customWidth="1"/>
  </cols>
  <sheetData>
    <row r="3" spans="1:9" ht="15.75">
      <c r="B3" s="457" t="s">
        <v>97</v>
      </c>
      <c r="C3" s="457"/>
      <c r="D3" s="457"/>
      <c r="E3" s="457"/>
      <c r="F3" s="457"/>
    </row>
    <row r="4" spans="1:9" ht="15.75">
      <c r="B4" s="456" t="s">
        <v>158</v>
      </c>
      <c r="C4" s="456"/>
      <c r="D4" s="456"/>
      <c r="E4" s="456"/>
      <c r="F4" s="456"/>
    </row>
    <row r="5" spans="1:9" ht="15.75">
      <c r="B5" s="456" t="s">
        <v>98</v>
      </c>
      <c r="C5" s="456"/>
      <c r="D5" s="456"/>
      <c r="E5" s="456"/>
    </row>
    <row r="7" spans="1:9" ht="15.75" thickBot="1"/>
    <row r="8" spans="1:9" ht="105.75" thickBot="1">
      <c r="A8" s="11"/>
      <c r="B8" s="143"/>
      <c r="C8" s="143"/>
      <c r="D8" s="101" t="s">
        <v>99</v>
      </c>
      <c r="E8" s="144" t="s">
        <v>100</v>
      </c>
      <c r="F8" s="145" t="s">
        <v>101</v>
      </c>
      <c r="G8" s="145" t="s">
        <v>102</v>
      </c>
      <c r="H8" s="184" t="s">
        <v>117</v>
      </c>
    </row>
    <row r="9" spans="1:9">
      <c r="A9" s="16"/>
      <c r="B9" s="146" t="s">
        <v>103</v>
      </c>
      <c r="C9" s="146" t="s">
        <v>104</v>
      </c>
      <c r="D9" s="147">
        <v>6235.31</v>
      </c>
      <c r="E9" s="148">
        <v>4272.7604000000001</v>
      </c>
      <c r="F9" s="148">
        <v>4899</v>
      </c>
      <c r="G9" s="148">
        <v>4276.6958000000004</v>
      </c>
      <c r="H9" s="185">
        <v>5500</v>
      </c>
    </row>
    <row r="10" spans="1:9">
      <c r="A10" s="40"/>
      <c r="B10" s="149" t="s">
        <v>105</v>
      </c>
      <c r="C10" s="149" t="s">
        <v>106</v>
      </c>
      <c r="D10" s="150">
        <v>1247.0619999999999</v>
      </c>
      <c r="E10" s="151">
        <v>854.5521</v>
      </c>
      <c r="F10" s="151">
        <v>979.8</v>
      </c>
      <c r="G10" s="151">
        <v>855.33500000000004</v>
      </c>
      <c r="H10" s="185">
        <v>1100</v>
      </c>
    </row>
    <row r="11" spans="1:9">
      <c r="A11" s="40"/>
      <c r="B11" s="149" t="s">
        <v>107</v>
      </c>
      <c r="C11" s="149" t="s">
        <v>104</v>
      </c>
      <c r="D11" s="150">
        <f>D9+D10</f>
        <v>7482.3720000000003</v>
      </c>
      <c r="E11" s="151">
        <v>5127.3125</v>
      </c>
      <c r="F11" s="151">
        <v>5878.8</v>
      </c>
      <c r="G11" s="151">
        <f>G10+G9</f>
        <v>5132.0308000000005</v>
      </c>
      <c r="H11" s="186">
        <f>H10+H9</f>
        <v>6600</v>
      </c>
    </row>
    <row r="12" spans="1:9">
      <c r="A12" s="40"/>
      <c r="B12" s="149"/>
      <c r="C12" s="149"/>
      <c r="D12" s="150"/>
      <c r="E12" s="151"/>
      <c r="F12" s="151"/>
      <c r="G12" s="151"/>
      <c r="H12" s="187"/>
      <c r="I12" s="111"/>
    </row>
    <row r="13" spans="1:9" ht="30">
      <c r="A13" s="40"/>
      <c r="B13" s="80" t="s">
        <v>108</v>
      </c>
      <c r="C13" s="149" t="s">
        <v>104</v>
      </c>
      <c r="D13" s="150">
        <v>302.5</v>
      </c>
      <c r="E13" s="151">
        <v>157.19</v>
      </c>
      <c r="F13" s="151">
        <v>157.19</v>
      </c>
      <c r="G13" s="151">
        <v>157.19</v>
      </c>
      <c r="H13" s="185">
        <v>157.19</v>
      </c>
    </row>
    <row r="14" spans="1:9">
      <c r="A14" s="40"/>
      <c r="B14" s="149" t="s">
        <v>105</v>
      </c>
      <c r="C14" s="149" t="s">
        <v>106</v>
      </c>
      <c r="D14" s="150">
        <v>60.5</v>
      </c>
      <c r="E14" s="151">
        <v>31.44</v>
      </c>
      <c r="F14" s="151">
        <v>31.44</v>
      </c>
      <c r="G14" s="151">
        <v>31.44</v>
      </c>
      <c r="H14" s="185">
        <v>31.44</v>
      </c>
    </row>
    <row r="15" spans="1:9">
      <c r="A15" s="40"/>
      <c r="B15" s="149" t="s">
        <v>107</v>
      </c>
      <c r="C15" s="149" t="s">
        <v>104</v>
      </c>
      <c r="D15" s="150">
        <f>D13+D14</f>
        <v>363</v>
      </c>
      <c r="E15" s="151">
        <v>188.63</v>
      </c>
      <c r="F15" s="151">
        <v>188.63</v>
      </c>
      <c r="G15" s="151">
        <f>G14+G13</f>
        <v>188.63</v>
      </c>
      <c r="H15" s="185">
        <v>188.63</v>
      </c>
    </row>
    <row r="16" spans="1:9">
      <c r="A16" s="40"/>
      <c r="B16" s="149"/>
      <c r="C16" s="149"/>
      <c r="D16" s="150"/>
      <c r="E16" s="151"/>
      <c r="F16" s="151"/>
      <c r="G16" s="151"/>
      <c r="H16" s="187"/>
    </row>
    <row r="17" spans="1:8" ht="30">
      <c r="A17" s="40"/>
      <c r="B17" s="80" t="s">
        <v>109</v>
      </c>
      <c r="C17" s="149" t="s">
        <v>104</v>
      </c>
      <c r="D17" s="150">
        <v>430.2</v>
      </c>
      <c r="E17" s="151">
        <v>430.2</v>
      </c>
      <c r="F17" s="151">
        <v>430.2</v>
      </c>
      <c r="G17" s="151">
        <v>430.2</v>
      </c>
      <c r="H17" s="185">
        <v>430.2</v>
      </c>
    </row>
    <row r="18" spans="1:8">
      <c r="A18" s="40"/>
      <c r="B18" s="149" t="s">
        <v>105</v>
      </c>
      <c r="C18" s="149" t="s">
        <v>106</v>
      </c>
      <c r="D18" s="150">
        <v>86.04</v>
      </c>
      <c r="E18" s="151">
        <v>86.04</v>
      </c>
      <c r="F18" s="151">
        <v>86.04</v>
      </c>
      <c r="G18" s="151">
        <v>86.04</v>
      </c>
      <c r="H18" s="185">
        <v>86.04</v>
      </c>
    </row>
    <row r="19" spans="1:8">
      <c r="A19" s="40"/>
      <c r="B19" s="149" t="s">
        <v>107</v>
      </c>
      <c r="C19" s="149" t="s">
        <v>104</v>
      </c>
      <c r="D19" s="150">
        <f>D17+D18</f>
        <v>516.24</v>
      </c>
      <c r="E19" s="151">
        <v>516.24</v>
      </c>
      <c r="F19" s="151">
        <v>516.24</v>
      </c>
      <c r="G19" s="151">
        <v>516.24</v>
      </c>
      <c r="H19" s="185">
        <v>516.24</v>
      </c>
    </row>
    <row r="20" spans="1:8">
      <c r="A20" s="40"/>
      <c r="B20" s="149"/>
      <c r="C20" s="149"/>
      <c r="D20" s="150"/>
      <c r="E20" s="151"/>
      <c r="F20" s="151"/>
      <c r="G20" s="151"/>
      <c r="H20" s="187"/>
    </row>
    <row r="21" spans="1:8" ht="15.75" thickBot="1">
      <c r="A21" s="22"/>
      <c r="B21" s="152"/>
      <c r="C21" s="152"/>
      <c r="D21" s="153"/>
      <c r="E21" s="154"/>
      <c r="F21" s="154"/>
      <c r="G21" s="154"/>
      <c r="H21" s="187"/>
    </row>
    <row r="22" spans="1:8" ht="15.75">
      <c r="A22" s="155"/>
      <c r="B22" s="156" t="s">
        <v>110</v>
      </c>
      <c r="C22" s="156" t="s">
        <v>104</v>
      </c>
      <c r="D22" s="157">
        <f>D9+D13+D17</f>
        <v>6968.01</v>
      </c>
      <c r="E22" s="158"/>
      <c r="F22" s="159"/>
      <c r="G22" s="159"/>
      <c r="H22" s="187"/>
    </row>
    <row r="23" spans="1:8" ht="16.5" thickBot="1">
      <c r="A23" s="160"/>
      <c r="B23" s="161" t="s">
        <v>111</v>
      </c>
      <c r="C23" s="161" t="s">
        <v>104</v>
      </c>
      <c r="D23" s="162">
        <f>D11+D15+D19</f>
        <v>8361.612000000001</v>
      </c>
      <c r="E23" s="163"/>
      <c r="F23" s="164"/>
      <c r="G23" s="164"/>
      <c r="H23" s="187"/>
    </row>
    <row r="24" spans="1:8" ht="16.5" thickBot="1">
      <c r="A24" s="165"/>
      <c r="B24" s="166"/>
      <c r="C24" s="166"/>
      <c r="D24" s="167"/>
      <c r="E24" s="168"/>
      <c r="F24" s="169"/>
      <c r="G24" s="169"/>
      <c r="H24" s="187"/>
    </row>
    <row r="25" spans="1:8" ht="30">
      <c r="A25" s="170"/>
      <c r="B25" s="171" t="s">
        <v>112</v>
      </c>
      <c r="C25" s="172" t="s">
        <v>104</v>
      </c>
      <c r="D25" s="173"/>
      <c r="E25" s="174">
        <f>E9+E13+E17</f>
        <v>4860.1503999999995</v>
      </c>
      <c r="F25" s="148"/>
      <c r="G25" s="148"/>
      <c r="H25" s="187"/>
    </row>
    <row r="26" spans="1:8" ht="16.5" thickBot="1">
      <c r="A26" s="160"/>
      <c r="B26" s="161" t="s">
        <v>113</v>
      </c>
      <c r="C26" s="161" t="s">
        <v>104</v>
      </c>
      <c r="D26" s="162"/>
      <c r="E26" s="163">
        <f>E11+E15+E19</f>
        <v>5832.1824999999999</v>
      </c>
      <c r="F26" s="164"/>
      <c r="G26" s="151"/>
      <c r="H26" s="187"/>
    </row>
    <row r="27" spans="1:8" ht="15.75" thickBot="1">
      <c r="A27" s="74"/>
      <c r="B27" s="175"/>
      <c r="C27" s="175"/>
      <c r="D27" s="176"/>
      <c r="E27" s="177"/>
      <c r="F27" s="177"/>
      <c r="G27" s="154"/>
      <c r="H27" s="189"/>
    </row>
    <row r="28" spans="1:8" ht="30">
      <c r="A28" s="155"/>
      <c r="B28" s="178" t="s">
        <v>112</v>
      </c>
      <c r="C28" s="156" t="s">
        <v>104</v>
      </c>
      <c r="D28" s="179"/>
      <c r="E28" s="159"/>
      <c r="F28" s="158">
        <f>F9+F13+F17</f>
        <v>5486.3899999999994</v>
      </c>
      <c r="G28" s="158">
        <f>G9+G13+G17</f>
        <v>4864.0857999999998</v>
      </c>
      <c r="H28" s="180">
        <f>H9+H13+H17</f>
        <v>6087.3899999999994</v>
      </c>
    </row>
    <row r="29" spans="1:8" ht="16.5" thickBot="1">
      <c r="A29" s="160"/>
      <c r="B29" s="161" t="s">
        <v>113</v>
      </c>
      <c r="C29" s="161" t="s">
        <v>104</v>
      </c>
      <c r="D29" s="181"/>
      <c r="E29" s="164"/>
      <c r="F29" s="163">
        <f>F11+F15+F19</f>
        <v>6583.67</v>
      </c>
      <c r="G29" s="163">
        <f>G11+G15+G19</f>
        <v>5836.9008000000003</v>
      </c>
      <c r="H29" s="182">
        <f>H11+H15+H19</f>
        <v>7304.87</v>
      </c>
    </row>
    <row r="30" spans="1:8" ht="15.75" thickBot="1">
      <c r="A30" s="165"/>
      <c r="B30" s="166"/>
      <c r="C30" s="166"/>
      <c r="D30" s="188"/>
      <c r="E30" s="169"/>
      <c r="F30" s="169"/>
      <c r="G30" s="169"/>
      <c r="H30" s="190"/>
    </row>
    <row r="31" spans="1:8">
      <c r="D31" s="111"/>
      <c r="E31" s="111"/>
      <c r="F31" s="111"/>
      <c r="G31" s="111"/>
    </row>
    <row r="32" spans="1:8" ht="15.75">
      <c r="B32" s="183" t="s">
        <v>114</v>
      </c>
      <c r="C32" s="183"/>
      <c r="D32" s="183"/>
      <c r="E32" s="183"/>
    </row>
    <row r="33" spans="2:5" ht="15.75">
      <c r="B33" s="183" t="s">
        <v>115</v>
      </c>
      <c r="C33" s="183"/>
      <c r="D33" s="183"/>
      <c r="E33" s="183" t="s">
        <v>116</v>
      </c>
    </row>
  </sheetData>
  <mergeCells count="3">
    <mergeCell ref="B4:F4"/>
    <mergeCell ref="B5:E5"/>
    <mergeCell ref="B3:F3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topLeftCell="A37" zoomScale="85" zoomScaleSheetLayoutView="85" workbookViewId="0">
      <selection activeCell="R37" sqref="R37"/>
    </sheetView>
  </sheetViews>
  <sheetFormatPr defaultRowHeight="15"/>
  <cols>
    <col min="1" max="1" width="5.140625" customWidth="1"/>
    <col min="2" max="2" width="35.28515625" customWidth="1"/>
    <col min="3" max="3" width="12.28515625" customWidth="1"/>
    <col min="4" max="4" width="14.140625" customWidth="1"/>
    <col min="5" max="7" width="12.7109375" customWidth="1"/>
  </cols>
  <sheetData>
    <row r="1" spans="1:8">
      <c r="F1" s="458" t="s">
        <v>153</v>
      </c>
      <c r="G1" s="458"/>
    </row>
    <row r="2" spans="1:8">
      <c r="B2" s="459" t="s">
        <v>159</v>
      </c>
      <c r="C2" s="459"/>
      <c r="D2" s="459"/>
      <c r="E2" s="459"/>
      <c r="F2" s="459"/>
      <c r="G2" s="459"/>
    </row>
    <row r="3" spans="1:8" ht="15.75" thickBot="1">
      <c r="B3" s="459" t="s">
        <v>172</v>
      </c>
      <c r="C3" s="459"/>
      <c r="D3" s="459"/>
      <c r="E3" s="459"/>
      <c r="F3" s="459"/>
      <c r="G3" s="459"/>
    </row>
    <row r="4" spans="1:8">
      <c r="A4" s="460"/>
      <c r="B4" s="462" t="s">
        <v>0</v>
      </c>
      <c r="C4" s="462" t="s">
        <v>118</v>
      </c>
      <c r="D4" s="464" t="s">
        <v>160</v>
      </c>
      <c r="E4" s="464"/>
      <c r="F4" s="464"/>
      <c r="G4" s="465"/>
    </row>
    <row r="5" spans="1:8" ht="30.75" thickBot="1">
      <c r="A5" s="461"/>
      <c r="B5" s="463"/>
      <c r="C5" s="463"/>
      <c r="D5" s="256" t="s">
        <v>2</v>
      </c>
      <c r="E5" s="257" t="s">
        <v>161</v>
      </c>
      <c r="F5" s="257" t="s">
        <v>162</v>
      </c>
      <c r="G5" s="255" t="s">
        <v>163</v>
      </c>
    </row>
    <row r="6" spans="1:8" ht="30.75" thickBot="1">
      <c r="A6" s="214">
        <v>1</v>
      </c>
      <c r="B6" s="215" t="s">
        <v>123</v>
      </c>
      <c r="C6" s="216" t="s">
        <v>12</v>
      </c>
      <c r="D6" s="217">
        <f>E6+F6+G6</f>
        <v>29103.040000000001</v>
      </c>
      <c r="E6" s="217">
        <f>E27</f>
        <v>19790.120000000003</v>
      </c>
      <c r="F6" s="217">
        <f t="shared" ref="F6:G6" si="0">F27</f>
        <v>7857.7399999999989</v>
      </c>
      <c r="G6" s="217">
        <f t="shared" si="0"/>
        <v>1455.1799999999998</v>
      </c>
    </row>
    <row r="7" spans="1:8" ht="30">
      <c r="A7" s="194">
        <v>2</v>
      </c>
      <c r="B7" s="171" t="s">
        <v>177</v>
      </c>
      <c r="C7" s="172" t="s">
        <v>12</v>
      </c>
      <c r="D7" s="218">
        <f>E7+F7+G7</f>
        <v>24721.74</v>
      </c>
      <c r="E7" s="218">
        <f>E8+E16+E17</f>
        <v>16810.740000000002</v>
      </c>
      <c r="F7" s="218">
        <f t="shared" ref="F7:G7" si="1">F8+F16+F17</f>
        <v>6674.869999999999</v>
      </c>
      <c r="G7" s="218">
        <f t="shared" si="1"/>
        <v>1236.1299999999999</v>
      </c>
    </row>
    <row r="8" spans="1:8">
      <c r="A8" s="219">
        <v>3</v>
      </c>
      <c r="B8" s="80" t="s">
        <v>14</v>
      </c>
      <c r="C8" s="149" t="s">
        <v>12</v>
      </c>
      <c r="D8" s="96">
        <f>E8+F8+G8</f>
        <v>22042.04</v>
      </c>
      <c r="E8" s="96">
        <f>E10+E11+E12+E13+E14</f>
        <v>14988.550000000001</v>
      </c>
      <c r="F8" s="96">
        <f t="shared" ref="F8:G8" si="2">F10+F11+F12+F13+F14</f>
        <v>5951.3499999999995</v>
      </c>
      <c r="G8" s="96">
        <f t="shared" si="2"/>
        <v>1102.1399999999999</v>
      </c>
    </row>
    <row r="9" spans="1:8">
      <c r="A9" s="219"/>
      <c r="B9" s="80" t="s">
        <v>15</v>
      </c>
      <c r="C9" s="149" t="s">
        <v>12</v>
      </c>
      <c r="D9" s="96"/>
      <c r="E9" s="96"/>
      <c r="F9" s="96"/>
      <c r="G9" s="96"/>
    </row>
    <row r="10" spans="1:8">
      <c r="A10" s="219"/>
      <c r="B10" s="80" t="s">
        <v>164</v>
      </c>
      <c r="C10" s="149" t="s">
        <v>12</v>
      </c>
      <c r="D10" s="96">
        <f t="shared" ref="D10:D33" si="3">E10+F10+G10</f>
        <v>20119.68</v>
      </c>
      <c r="E10" s="96">
        <v>13681.35</v>
      </c>
      <c r="F10" s="96">
        <v>5432.33</v>
      </c>
      <c r="G10" s="96">
        <v>1006</v>
      </c>
    </row>
    <row r="11" spans="1:8" ht="30">
      <c r="A11" s="219"/>
      <c r="B11" s="80" t="s">
        <v>21</v>
      </c>
      <c r="C11" s="149" t="s">
        <v>12</v>
      </c>
      <c r="D11" s="220">
        <f t="shared" si="3"/>
        <v>1705.9599999999998</v>
      </c>
      <c r="E11" s="220">
        <v>1160.06</v>
      </c>
      <c r="F11" s="220">
        <v>460.6</v>
      </c>
      <c r="G11" s="220">
        <v>85.3</v>
      </c>
      <c r="H11" s="213"/>
    </row>
    <row r="12" spans="1:8">
      <c r="A12" s="219"/>
      <c r="B12" s="80" t="s">
        <v>22</v>
      </c>
      <c r="C12" s="149" t="s">
        <v>12</v>
      </c>
      <c r="D12" s="220">
        <f t="shared" si="3"/>
        <v>199.8</v>
      </c>
      <c r="E12" s="220">
        <v>135.86000000000001</v>
      </c>
      <c r="F12" s="220">
        <v>53.94</v>
      </c>
      <c r="G12" s="220">
        <v>10</v>
      </c>
      <c r="H12" s="213"/>
    </row>
    <row r="13" spans="1:8">
      <c r="A13" s="219"/>
      <c r="B13" s="80" t="s">
        <v>23</v>
      </c>
      <c r="C13" s="149" t="s">
        <v>12</v>
      </c>
      <c r="D13" s="220">
        <f t="shared" si="3"/>
        <v>16.600000000000001</v>
      </c>
      <c r="E13" s="220">
        <v>11.28</v>
      </c>
      <c r="F13" s="220">
        <v>4.4800000000000004</v>
      </c>
      <c r="G13" s="220">
        <v>0.84</v>
      </c>
      <c r="H13" s="213"/>
    </row>
    <row r="14" spans="1:8">
      <c r="A14" s="219">
        <v>4</v>
      </c>
      <c r="B14" s="80" t="s">
        <v>24</v>
      </c>
      <c r="C14" s="149" t="s">
        <v>12</v>
      </c>
      <c r="D14" s="96">
        <f t="shared" si="3"/>
        <v>0</v>
      </c>
      <c r="E14" s="96">
        <v>0</v>
      </c>
      <c r="F14" s="96">
        <v>0</v>
      </c>
      <c r="G14" s="96">
        <v>0</v>
      </c>
    </row>
    <row r="15" spans="1:8">
      <c r="A15" s="219"/>
      <c r="B15" s="149"/>
      <c r="C15" s="149" t="s">
        <v>12</v>
      </c>
      <c r="D15" s="96"/>
      <c r="E15" s="96"/>
      <c r="F15" s="96"/>
      <c r="G15" s="96"/>
    </row>
    <row r="16" spans="1:8">
      <c r="A16" s="219">
        <v>5</v>
      </c>
      <c r="B16" s="80" t="s">
        <v>25</v>
      </c>
      <c r="C16" s="149" t="s">
        <v>12</v>
      </c>
      <c r="D16" s="96">
        <f>E16+F16+G16</f>
        <v>1984.21</v>
      </c>
      <c r="E16" s="96">
        <v>1349.26</v>
      </c>
      <c r="F16" s="96">
        <v>535.74</v>
      </c>
      <c r="G16" s="96">
        <v>99.21</v>
      </c>
    </row>
    <row r="17" spans="1:7">
      <c r="A17" s="219">
        <v>6</v>
      </c>
      <c r="B17" s="80" t="s">
        <v>26</v>
      </c>
      <c r="C17" s="149" t="s">
        <v>12</v>
      </c>
      <c r="D17" s="96">
        <f t="shared" si="3"/>
        <v>695.4899999999999</v>
      </c>
      <c r="E17" s="96">
        <f>E19+E20</f>
        <v>472.92999999999995</v>
      </c>
      <c r="F17" s="96">
        <f t="shared" ref="F17:G17" si="4">F19+F20</f>
        <v>187.78</v>
      </c>
      <c r="G17" s="96">
        <f t="shared" si="4"/>
        <v>34.78</v>
      </c>
    </row>
    <row r="18" spans="1:7">
      <c r="A18" s="219"/>
      <c r="B18" s="80" t="s">
        <v>15</v>
      </c>
      <c r="C18" s="149" t="s">
        <v>12</v>
      </c>
      <c r="D18" s="96">
        <f t="shared" si="3"/>
        <v>0</v>
      </c>
      <c r="E18" s="96">
        <v>0</v>
      </c>
      <c r="F18" s="96">
        <v>0</v>
      </c>
      <c r="G18" s="96">
        <v>0</v>
      </c>
    </row>
    <row r="19" spans="1:7" ht="45">
      <c r="A19" s="219"/>
      <c r="B19" s="80" t="s">
        <v>27</v>
      </c>
      <c r="C19" s="149" t="s">
        <v>12</v>
      </c>
      <c r="D19" s="220">
        <f t="shared" si="3"/>
        <v>436.53</v>
      </c>
      <c r="E19" s="220">
        <v>296.83999999999997</v>
      </c>
      <c r="F19" s="220">
        <v>117.86</v>
      </c>
      <c r="G19" s="220">
        <v>21.83</v>
      </c>
    </row>
    <row r="20" spans="1:7" ht="60">
      <c r="A20" s="219"/>
      <c r="B20" s="80" t="s">
        <v>28</v>
      </c>
      <c r="C20" s="149" t="s">
        <v>12</v>
      </c>
      <c r="D20" s="96">
        <f t="shared" si="3"/>
        <v>258.95999999999998</v>
      </c>
      <c r="E20" s="96">
        <v>176.09</v>
      </c>
      <c r="F20" s="96">
        <v>69.92</v>
      </c>
      <c r="G20" s="96">
        <v>12.95</v>
      </c>
    </row>
    <row r="21" spans="1:7">
      <c r="A21" s="219">
        <v>7</v>
      </c>
      <c r="B21" s="80" t="s">
        <v>139</v>
      </c>
      <c r="C21" s="149" t="s">
        <v>12</v>
      </c>
      <c r="D21" s="96">
        <f t="shared" si="3"/>
        <v>1746.63</v>
      </c>
      <c r="E21" s="96">
        <v>1187.7</v>
      </c>
      <c r="F21" s="96">
        <v>471.6</v>
      </c>
      <c r="G21" s="96">
        <v>87.33</v>
      </c>
    </row>
    <row r="22" spans="1:7" ht="30">
      <c r="A22" s="221" t="s">
        <v>165</v>
      </c>
      <c r="B22" s="222" t="s">
        <v>179</v>
      </c>
      <c r="C22" s="223" t="s">
        <v>12</v>
      </c>
      <c r="D22" s="224">
        <f>D21+D7</f>
        <v>26468.370000000003</v>
      </c>
      <c r="E22" s="224">
        <f>E21+E7</f>
        <v>17998.440000000002</v>
      </c>
      <c r="F22" s="224">
        <f t="shared" ref="F22:G22" si="5">F21+F7</f>
        <v>7146.4699999999993</v>
      </c>
      <c r="G22" s="224">
        <f t="shared" si="5"/>
        <v>1323.4599999999998</v>
      </c>
    </row>
    <row r="23" spans="1:7">
      <c r="A23" s="219">
        <v>8</v>
      </c>
      <c r="B23" s="80" t="s">
        <v>141</v>
      </c>
      <c r="C23" s="149" t="s">
        <v>12</v>
      </c>
      <c r="D23" s="96">
        <f t="shared" si="3"/>
        <v>2051.2200000000003</v>
      </c>
      <c r="E23" s="96">
        <v>1394.83</v>
      </c>
      <c r="F23" s="96">
        <v>553.82000000000005</v>
      </c>
      <c r="G23" s="96">
        <v>102.57</v>
      </c>
    </row>
    <row r="24" spans="1:7">
      <c r="A24" s="219">
        <v>9</v>
      </c>
      <c r="B24" s="80" t="s">
        <v>142</v>
      </c>
      <c r="C24" s="149" t="s">
        <v>12</v>
      </c>
      <c r="D24" s="96">
        <f t="shared" si="3"/>
        <v>583.44999999999993</v>
      </c>
      <c r="E24" s="96">
        <v>396.85</v>
      </c>
      <c r="F24" s="96">
        <v>157.44999999999999</v>
      </c>
      <c r="G24" s="96">
        <v>29.15</v>
      </c>
    </row>
    <row r="25" spans="1:7">
      <c r="A25" s="219">
        <v>10</v>
      </c>
      <c r="B25" s="80" t="s">
        <v>68</v>
      </c>
      <c r="C25" s="149" t="s">
        <v>12</v>
      </c>
      <c r="D25" s="96">
        <f t="shared" si="3"/>
        <v>0</v>
      </c>
      <c r="E25" s="96">
        <f>'[1]план витр  01.01.17'!G26</f>
        <v>0</v>
      </c>
      <c r="F25" s="96">
        <f>'[1]план витр  01.01.17'!J26</f>
        <v>0</v>
      </c>
      <c r="G25" s="96">
        <f>'[1]план витр  01.01.17'!M26</f>
        <v>0</v>
      </c>
    </row>
    <row r="26" spans="1:7">
      <c r="A26" s="219">
        <v>11</v>
      </c>
      <c r="B26" s="80" t="s">
        <v>71</v>
      </c>
      <c r="C26" s="149" t="s">
        <v>12</v>
      </c>
      <c r="D26" s="96">
        <f t="shared" si="3"/>
        <v>0</v>
      </c>
      <c r="E26" s="96">
        <f>'[1]план витр  01.01.17'!G27</f>
        <v>0</v>
      </c>
      <c r="F26" s="96">
        <f>'[1]план витр  01.01.17'!J27</f>
        <v>0</v>
      </c>
      <c r="G26" s="96">
        <f>'[1]план витр  01.01.17'!M27</f>
        <v>0</v>
      </c>
    </row>
    <row r="27" spans="1:7" ht="30">
      <c r="A27" s="225">
        <v>12</v>
      </c>
      <c r="B27" s="222" t="s">
        <v>155</v>
      </c>
      <c r="C27" s="223" t="s">
        <v>12</v>
      </c>
      <c r="D27" s="224">
        <f t="shared" si="3"/>
        <v>29103.040000000001</v>
      </c>
      <c r="E27" s="224">
        <f>E22+E23+E24+E25+E26</f>
        <v>19790.120000000003</v>
      </c>
      <c r="F27" s="224">
        <f t="shared" ref="F27:G27" si="6">F22+F23+F24+F25+F26</f>
        <v>7857.7399999999989</v>
      </c>
      <c r="G27" s="224">
        <f t="shared" si="6"/>
        <v>1455.1799999999998</v>
      </c>
    </row>
    <row r="28" spans="1:7">
      <c r="A28" s="219">
        <v>13</v>
      </c>
      <c r="B28" s="80" t="s">
        <v>73</v>
      </c>
      <c r="C28" s="149" t="s">
        <v>12</v>
      </c>
      <c r="D28" s="96">
        <f t="shared" si="3"/>
        <v>0</v>
      </c>
      <c r="E28" s="96">
        <v>0</v>
      </c>
      <c r="F28" s="96">
        <v>0</v>
      </c>
      <c r="G28" s="96">
        <v>0</v>
      </c>
    </row>
    <row r="29" spans="1:7">
      <c r="A29" s="219"/>
      <c r="B29" s="80" t="s">
        <v>15</v>
      </c>
      <c r="C29" s="149" t="s">
        <v>12</v>
      </c>
      <c r="D29" s="96">
        <f t="shared" si="3"/>
        <v>0</v>
      </c>
      <c r="E29" s="96">
        <v>0</v>
      </c>
      <c r="F29" s="96">
        <v>0</v>
      </c>
      <c r="G29" s="96">
        <v>0</v>
      </c>
    </row>
    <row r="30" spans="1:7" ht="45.75">
      <c r="A30" s="219"/>
      <c r="B30" s="226" t="s">
        <v>166</v>
      </c>
      <c r="C30" s="149" t="s">
        <v>12</v>
      </c>
      <c r="D30" s="96">
        <f t="shared" si="3"/>
        <v>0</v>
      </c>
      <c r="E30" s="96">
        <v>0</v>
      </c>
      <c r="F30" s="96">
        <v>0</v>
      </c>
      <c r="G30" s="96">
        <v>0</v>
      </c>
    </row>
    <row r="31" spans="1:7" ht="39.75" customHeight="1">
      <c r="A31" s="225">
        <v>14</v>
      </c>
      <c r="B31" s="227" t="s">
        <v>156</v>
      </c>
      <c r="C31" s="228" t="s">
        <v>12</v>
      </c>
      <c r="D31" s="229">
        <f t="shared" si="3"/>
        <v>29103.040000000001</v>
      </c>
      <c r="E31" s="229">
        <f>E6</f>
        <v>19790.120000000003</v>
      </c>
      <c r="F31" s="229">
        <f t="shared" ref="F31" si="7">F6</f>
        <v>7857.7399999999989</v>
      </c>
      <c r="G31" s="229">
        <f>G6</f>
        <v>1455.1799999999998</v>
      </c>
    </row>
    <row r="32" spans="1:7">
      <c r="A32" s="230">
        <v>15</v>
      </c>
      <c r="B32" s="231" t="s">
        <v>77</v>
      </c>
      <c r="C32" s="232" t="s">
        <v>78</v>
      </c>
      <c r="D32" s="233">
        <f t="shared" si="3"/>
        <v>20768.310000000001</v>
      </c>
      <c r="E32" s="233">
        <v>14122.24</v>
      </c>
      <c r="F32" s="233">
        <v>5607.48</v>
      </c>
      <c r="G32" s="233">
        <v>1038.5899999999999</v>
      </c>
    </row>
    <row r="33" spans="1:7" ht="15.75" thickBot="1">
      <c r="A33" s="234">
        <v>16</v>
      </c>
      <c r="B33" s="235" t="s">
        <v>79</v>
      </c>
      <c r="C33" s="236" t="s">
        <v>148</v>
      </c>
      <c r="D33" s="237">
        <f t="shared" si="3"/>
        <v>11.684000000000001</v>
      </c>
      <c r="E33" s="237">
        <v>7.9450000000000003</v>
      </c>
      <c r="F33" s="237">
        <v>3.1547000000000001</v>
      </c>
      <c r="G33" s="237">
        <v>0.58430000000000004</v>
      </c>
    </row>
    <row r="34" spans="1:7" ht="30.75" thickBot="1">
      <c r="A34" s="238">
        <v>17</v>
      </c>
      <c r="B34" s="12" t="s">
        <v>81</v>
      </c>
      <c r="C34" s="239" t="s">
        <v>82</v>
      </c>
      <c r="D34" s="14">
        <f>D31/D32*1000</f>
        <v>1401.3196066507096</v>
      </c>
      <c r="E34" s="217">
        <f>E31/E32*1000</f>
        <v>1401.344262666546</v>
      </c>
      <c r="F34" s="217">
        <f t="shared" ref="F34" si="8">F31/F32*1000</f>
        <v>1401.2961258889911</v>
      </c>
      <c r="G34" s="240">
        <f>G31/G32*1000</f>
        <v>1401.1111218093761</v>
      </c>
    </row>
    <row r="35" spans="1:7" ht="45">
      <c r="A35" s="294">
        <v>18</v>
      </c>
      <c r="B35" s="295" t="s">
        <v>167</v>
      </c>
      <c r="C35" s="296" t="s">
        <v>82</v>
      </c>
      <c r="D35" s="297">
        <f>D34*1.2</f>
        <v>1681.5835279808514</v>
      </c>
      <c r="E35" s="298">
        <f>E34*1.2</f>
        <v>1681.6131151998552</v>
      </c>
      <c r="F35" s="298">
        <f t="shared" ref="F35" si="9">F34*1.2</f>
        <v>1681.5553510667894</v>
      </c>
      <c r="G35" s="299">
        <f>G34*1.2-0.01</f>
        <v>1681.3233461712512</v>
      </c>
    </row>
    <row r="36" spans="1:7" ht="45">
      <c r="A36" s="206">
        <v>19</v>
      </c>
      <c r="B36" s="80" t="s">
        <v>168</v>
      </c>
      <c r="C36" s="300" t="s">
        <v>87</v>
      </c>
      <c r="D36" s="149"/>
      <c r="E36" s="301">
        <v>65207.35</v>
      </c>
      <c r="F36" s="301">
        <v>65202.12</v>
      </c>
      <c r="G36" s="301">
        <v>65196.34</v>
      </c>
    </row>
    <row r="37" spans="1:7" ht="60.75" thickBot="1">
      <c r="A37" s="241">
        <v>20</v>
      </c>
      <c r="B37" s="23" t="s">
        <v>169</v>
      </c>
      <c r="C37" s="242" t="s">
        <v>82</v>
      </c>
      <c r="D37" s="152"/>
      <c r="E37" s="243">
        <v>1241.4000000000001</v>
      </c>
      <c r="F37" s="243">
        <v>1241.3800000000001</v>
      </c>
      <c r="G37" s="243">
        <v>1241.2</v>
      </c>
    </row>
    <row r="38" spans="1:7" ht="30.75" thickBot="1">
      <c r="A38" s="193">
        <v>21</v>
      </c>
      <c r="B38" s="244" t="s">
        <v>170</v>
      </c>
      <c r="C38" s="245" t="s">
        <v>90</v>
      </c>
      <c r="D38" s="246"/>
      <c r="E38" s="247">
        <v>5.87</v>
      </c>
      <c r="F38" s="247">
        <v>0</v>
      </c>
      <c r="G38" s="248">
        <v>0</v>
      </c>
    </row>
    <row r="39" spans="1:7" ht="60.75" thickBot="1">
      <c r="A39" s="193">
        <v>22</v>
      </c>
      <c r="B39" s="90" t="s">
        <v>171</v>
      </c>
      <c r="C39" s="249" t="s">
        <v>90</v>
      </c>
      <c r="D39" s="246"/>
      <c r="E39" s="250">
        <v>34.25</v>
      </c>
      <c r="F39" s="250">
        <v>0</v>
      </c>
      <c r="G39" s="251">
        <v>0</v>
      </c>
    </row>
    <row r="41" spans="1:7">
      <c r="B41" t="s">
        <v>150</v>
      </c>
      <c r="F41" t="s">
        <v>151</v>
      </c>
    </row>
    <row r="43" spans="1:7">
      <c r="B43" t="s">
        <v>152</v>
      </c>
      <c r="F43" t="s">
        <v>116</v>
      </c>
    </row>
  </sheetData>
  <mergeCells count="7">
    <mergeCell ref="F1:G1"/>
    <mergeCell ref="B2:G2"/>
    <mergeCell ref="B3:G3"/>
    <mergeCell ref="A4:A5"/>
    <mergeCell ref="B4:B5"/>
    <mergeCell ref="C4:C5"/>
    <mergeCell ref="D4:G4"/>
  </mergeCells>
  <pageMargins left="0.7" right="0.7" top="0.75" bottom="0.75" header="0.3" footer="0.3"/>
  <pageSetup paperSize="9" scale="83" orientation="portrait" r:id="rId1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topLeftCell="A22" zoomScaleSheetLayoutView="100" workbookViewId="0">
      <selection activeCell="H37" sqref="H37"/>
    </sheetView>
  </sheetViews>
  <sheetFormatPr defaultRowHeight="15"/>
  <cols>
    <col min="1" max="1" width="5.5703125" customWidth="1"/>
    <col min="2" max="2" width="30.140625" customWidth="1"/>
    <col min="4" max="7" width="15.7109375" customWidth="1"/>
    <col min="8" max="8" width="13.140625" customWidth="1"/>
  </cols>
  <sheetData>
    <row r="1" spans="1:8">
      <c r="B1" s="459" t="s">
        <v>154</v>
      </c>
      <c r="C1" s="459"/>
      <c r="D1" s="459"/>
      <c r="E1" s="459"/>
      <c r="F1" s="459"/>
      <c r="G1" s="459"/>
    </row>
    <row r="2" spans="1:8">
      <c r="B2" s="459" t="s">
        <v>173</v>
      </c>
      <c r="C2" s="459"/>
      <c r="D2" s="459"/>
      <c r="E2" s="459"/>
      <c r="F2" s="459"/>
      <c r="G2" s="459"/>
    </row>
    <row r="3" spans="1:8" ht="15.75" thickBot="1">
      <c r="G3" t="s">
        <v>153</v>
      </c>
    </row>
    <row r="4" spans="1:8">
      <c r="A4" s="437"/>
      <c r="B4" s="440" t="s">
        <v>118</v>
      </c>
      <c r="C4" s="443" t="s">
        <v>118</v>
      </c>
      <c r="D4" s="466" t="s">
        <v>119</v>
      </c>
      <c r="E4" s="466"/>
      <c r="F4" s="466"/>
      <c r="G4" s="467"/>
    </row>
    <row r="5" spans="1:8" ht="30.75" thickBot="1">
      <c r="A5" s="439"/>
      <c r="B5" s="442"/>
      <c r="C5" s="445"/>
      <c r="D5" s="253" t="s">
        <v>2</v>
      </c>
      <c r="E5" s="253" t="s">
        <v>120</v>
      </c>
      <c r="F5" s="253" t="s">
        <v>121</v>
      </c>
      <c r="G5" s="192" t="s">
        <v>122</v>
      </c>
    </row>
    <row r="6" spans="1:8" ht="30.75" thickBot="1">
      <c r="A6" s="309">
        <v>1</v>
      </c>
      <c r="B6" s="310" t="s">
        <v>123</v>
      </c>
      <c r="C6" s="311" t="s">
        <v>12</v>
      </c>
      <c r="D6" s="32">
        <f>E6+F6+G6</f>
        <v>29103.040000000001</v>
      </c>
      <c r="E6" s="32">
        <f>E28</f>
        <v>19790.120000000003</v>
      </c>
      <c r="F6" s="32">
        <f t="shared" ref="F6:G6" si="0">F28</f>
        <v>7857.7399999999989</v>
      </c>
      <c r="G6" s="32">
        <f t="shared" si="0"/>
        <v>1455.1799999999998</v>
      </c>
    </row>
    <row r="7" spans="1:8" ht="30">
      <c r="A7" s="194">
        <v>2</v>
      </c>
      <c r="B7" s="195" t="s">
        <v>124</v>
      </c>
      <c r="C7" s="194" t="s">
        <v>12</v>
      </c>
      <c r="D7" s="218">
        <f>E7+F7+G7</f>
        <v>24721.74</v>
      </c>
      <c r="E7" s="218">
        <f>E8+E14+E15</f>
        <v>16810.740000000002</v>
      </c>
      <c r="F7" s="218">
        <f t="shared" ref="F7:G7" si="1">F8+F14+F15</f>
        <v>6674.869999999999</v>
      </c>
      <c r="G7" s="218">
        <f t="shared" si="1"/>
        <v>1236.1299999999999</v>
      </c>
    </row>
    <row r="8" spans="1:8" ht="30">
      <c r="A8" s="149">
        <v>3</v>
      </c>
      <c r="B8" s="80" t="s">
        <v>125</v>
      </c>
      <c r="C8" s="149" t="s">
        <v>12</v>
      </c>
      <c r="D8" s="147">
        <f>E8+F8+G8</f>
        <v>22042.04</v>
      </c>
      <c r="E8" s="150">
        <f>E9+E10+E11+E12+E13</f>
        <v>14988.550000000001</v>
      </c>
      <c r="F8" s="150">
        <f t="shared" ref="F8:G8" si="2">F9+F10+F11+F12+F13</f>
        <v>5951.3499999999995</v>
      </c>
      <c r="G8" s="150">
        <f t="shared" si="2"/>
        <v>1102.1399999999999</v>
      </c>
    </row>
    <row r="9" spans="1:8">
      <c r="A9" s="149"/>
      <c r="B9" s="80" t="s">
        <v>126</v>
      </c>
      <c r="C9" s="149" t="s">
        <v>12</v>
      </c>
      <c r="D9" s="258">
        <f>E9+F9+G9</f>
        <v>20119.68</v>
      </c>
      <c r="E9" s="259">
        <v>13681.35</v>
      </c>
      <c r="F9" s="259">
        <v>5432.33</v>
      </c>
      <c r="G9" s="259">
        <v>1006</v>
      </c>
      <c r="H9" s="198"/>
    </row>
    <row r="10" spans="1:8" ht="45">
      <c r="A10" s="199" t="s">
        <v>127</v>
      </c>
      <c r="B10" s="80" t="s">
        <v>128</v>
      </c>
      <c r="C10" s="149" t="s">
        <v>12</v>
      </c>
      <c r="D10" s="258">
        <f t="shared" ref="D10:D30" si="3">E10+F10+G10</f>
        <v>1705.9599999999998</v>
      </c>
      <c r="E10" s="150">
        <v>1160.06</v>
      </c>
      <c r="F10" s="150">
        <v>460.6</v>
      </c>
      <c r="G10" s="150">
        <v>85.3</v>
      </c>
      <c r="H10" s="198"/>
    </row>
    <row r="11" spans="1:8" ht="30">
      <c r="A11" s="199" t="s">
        <v>129</v>
      </c>
      <c r="B11" s="80" t="s">
        <v>130</v>
      </c>
      <c r="C11" s="149" t="s">
        <v>12</v>
      </c>
      <c r="D11" s="260">
        <f t="shared" si="3"/>
        <v>199.8</v>
      </c>
      <c r="E11" s="261">
        <v>135.86000000000001</v>
      </c>
      <c r="F11" s="261">
        <v>53.94</v>
      </c>
      <c r="G11" s="261">
        <v>10</v>
      </c>
      <c r="H11" s="198"/>
    </row>
    <row r="12" spans="1:8">
      <c r="A12" s="199" t="s">
        <v>131</v>
      </c>
      <c r="B12" s="80" t="s">
        <v>132</v>
      </c>
      <c r="C12" s="149" t="s">
        <v>12</v>
      </c>
      <c r="D12" s="260">
        <f t="shared" si="3"/>
        <v>16.600000000000001</v>
      </c>
      <c r="E12" s="261">
        <v>11.28</v>
      </c>
      <c r="F12" s="261">
        <v>4.4800000000000004</v>
      </c>
      <c r="G12" s="261">
        <v>0.84</v>
      </c>
      <c r="H12" s="198"/>
    </row>
    <row r="13" spans="1:8">
      <c r="A13" s="199" t="s">
        <v>133</v>
      </c>
      <c r="B13" s="80" t="s">
        <v>134</v>
      </c>
      <c r="C13" s="149" t="s">
        <v>12</v>
      </c>
      <c r="D13" s="262">
        <f t="shared" si="3"/>
        <v>0</v>
      </c>
      <c r="E13" s="261">
        <v>0</v>
      </c>
      <c r="F13" s="261">
        <v>0</v>
      </c>
      <c r="G13" s="261">
        <v>0</v>
      </c>
      <c r="H13" s="198"/>
    </row>
    <row r="14" spans="1:8">
      <c r="A14" s="149">
        <v>4</v>
      </c>
      <c r="B14" s="80" t="s">
        <v>135</v>
      </c>
      <c r="C14" s="149" t="s">
        <v>12</v>
      </c>
      <c r="D14" s="262">
        <f t="shared" si="3"/>
        <v>1984.21</v>
      </c>
      <c r="E14" s="261">
        <v>1349.26</v>
      </c>
      <c r="F14" s="261">
        <v>535.74</v>
      </c>
      <c r="G14" s="261">
        <v>99.21</v>
      </c>
      <c r="H14" s="198"/>
    </row>
    <row r="15" spans="1:8">
      <c r="A15" s="149">
        <v>5</v>
      </c>
      <c r="B15" s="80" t="s">
        <v>136</v>
      </c>
      <c r="C15" s="149" t="s">
        <v>12</v>
      </c>
      <c r="D15" s="262">
        <f t="shared" si="3"/>
        <v>695.4899999999999</v>
      </c>
      <c r="E15" s="261">
        <f>E16+E17</f>
        <v>472.92999999999995</v>
      </c>
      <c r="F15" s="261">
        <f t="shared" ref="F15:G15" si="4">F16+F17</f>
        <v>187.78</v>
      </c>
      <c r="G15" s="261">
        <f t="shared" si="4"/>
        <v>34.78</v>
      </c>
      <c r="H15" s="198"/>
    </row>
    <row r="16" spans="1:8" ht="45">
      <c r="A16" s="149"/>
      <c r="B16" s="80" t="s">
        <v>137</v>
      </c>
      <c r="C16" s="149" t="s">
        <v>12</v>
      </c>
      <c r="D16" s="262">
        <f>E16+F16+G16</f>
        <v>436.53</v>
      </c>
      <c r="E16" s="261">
        <v>296.83999999999997</v>
      </c>
      <c r="F16" s="261">
        <v>117.86</v>
      </c>
      <c r="G16" s="261">
        <v>21.83</v>
      </c>
      <c r="H16" s="198"/>
    </row>
    <row r="17" spans="1:9" ht="75">
      <c r="A17" s="149"/>
      <c r="B17" s="80" t="s">
        <v>138</v>
      </c>
      <c r="C17" s="149" t="s">
        <v>12</v>
      </c>
      <c r="D17" s="262">
        <f t="shared" si="3"/>
        <v>258.95999999999998</v>
      </c>
      <c r="E17" s="261">
        <v>176.09</v>
      </c>
      <c r="F17" s="261">
        <v>69.92</v>
      </c>
      <c r="G17" s="261">
        <v>12.95</v>
      </c>
      <c r="H17" s="198"/>
    </row>
    <row r="18" spans="1:9">
      <c r="A18" s="149">
        <v>6</v>
      </c>
      <c r="B18" s="80" t="s">
        <v>139</v>
      </c>
      <c r="C18" s="149" t="s">
        <v>12</v>
      </c>
      <c r="D18" s="262">
        <f t="shared" si="3"/>
        <v>1746.63</v>
      </c>
      <c r="E18" s="261">
        <v>1187.7</v>
      </c>
      <c r="F18" s="261">
        <v>471.6</v>
      </c>
      <c r="G18" s="261">
        <v>87.33</v>
      </c>
      <c r="H18" s="198"/>
      <c r="I18" s="252"/>
    </row>
    <row r="19" spans="1:9" ht="30">
      <c r="A19" s="202">
        <v>7</v>
      </c>
      <c r="B19" s="203" t="s">
        <v>140</v>
      </c>
      <c r="C19" s="202" t="s">
        <v>12</v>
      </c>
      <c r="D19" s="204">
        <f t="shared" si="3"/>
        <v>26468.370000000003</v>
      </c>
      <c r="E19" s="205">
        <f>E18+E7</f>
        <v>17998.440000000002</v>
      </c>
      <c r="F19" s="205">
        <f t="shared" ref="F19:G19" si="5">F18+F7</f>
        <v>7146.4699999999993</v>
      </c>
      <c r="G19" s="205">
        <f t="shared" si="5"/>
        <v>1323.4599999999998</v>
      </c>
      <c r="H19" s="198"/>
    </row>
    <row r="20" spans="1:9">
      <c r="A20" s="149">
        <v>8</v>
      </c>
      <c r="B20" s="80" t="s">
        <v>141</v>
      </c>
      <c r="C20" s="149" t="s">
        <v>12</v>
      </c>
      <c r="D20" s="201">
        <f t="shared" si="3"/>
        <v>2051.2200000000003</v>
      </c>
      <c r="E20" s="200">
        <v>1394.83</v>
      </c>
      <c r="F20" s="200">
        <v>553.82000000000005</v>
      </c>
      <c r="G20" s="200">
        <v>102.57</v>
      </c>
      <c r="H20" s="198"/>
    </row>
    <row r="21" spans="1:9">
      <c r="A21" s="149">
        <v>9</v>
      </c>
      <c r="B21" s="80" t="s">
        <v>142</v>
      </c>
      <c r="C21" s="149" t="s">
        <v>12</v>
      </c>
      <c r="D21" s="201">
        <f t="shared" si="3"/>
        <v>583.44999999999993</v>
      </c>
      <c r="E21" s="200">
        <v>396.85</v>
      </c>
      <c r="F21" s="200">
        <v>157.44999999999999</v>
      </c>
      <c r="G21" s="200">
        <v>29.15</v>
      </c>
      <c r="H21" s="198"/>
    </row>
    <row r="22" spans="1:9">
      <c r="A22" s="149">
        <v>10</v>
      </c>
      <c r="B22" s="80" t="s">
        <v>143</v>
      </c>
      <c r="C22" s="149" t="s">
        <v>12</v>
      </c>
      <c r="D22" s="196">
        <f>E22+F22+G22</f>
        <v>0</v>
      </c>
      <c r="E22" s="197">
        <v>0</v>
      </c>
      <c r="F22" s="197">
        <v>0</v>
      </c>
      <c r="G22" s="197">
        <v>0</v>
      </c>
      <c r="H22" s="198"/>
    </row>
    <row r="23" spans="1:9">
      <c r="A23" s="149">
        <v>11</v>
      </c>
      <c r="B23" s="80" t="s">
        <v>71</v>
      </c>
      <c r="C23" s="149" t="s">
        <v>12</v>
      </c>
      <c r="D23" s="196">
        <f t="shared" si="3"/>
        <v>0</v>
      </c>
      <c r="E23" s="197">
        <v>0</v>
      </c>
      <c r="F23" s="197">
        <v>0</v>
      </c>
      <c r="G23" s="197">
        <v>0</v>
      </c>
      <c r="H23" s="198"/>
    </row>
    <row r="24" spans="1:9" ht="30">
      <c r="A24" s="305">
        <v>12</v>
      </c>
      <c r="B24" s="306" t="s">
        <v>144</v>
      </c>
      <c r="C24" s="305" t="s">
        <v>12</v>
      </c>
      <c r="D24" s="307">
        <f t="shared" si="3"/>
        <v>29103.040000000001</v>
      </c>
      <c r="E24" s="308">
        <f>E19+E20+E21+E22+E23</f>
        <v>19790.120000000003</v>
      </c>
      <c r="F24" s="308">
        <f>F19+F20+F21+F22+F23</f>
        <v>7857.7399999999989</v>
      </c>
      <c r="G24" s="308">
        <f>G19+G20+G21+G22+G23</f>
        <v>1455.1799999999998</v>
      </c>
      <c r="H24" s="198"/>
    </row>
    <row r="25" spans="1:9">
      <c r="A25" s="149">
        <v>13</v>
      </c>
      <c r="B25" s="80" t="s">
        <v>73</v>
      </c>
      <c r="C25" s="149" t="s">
        <v>12</v>
      </c>
      <c r="D25" s="197">
        <f t="shared" si="3"/>
        <v>0</v>
      </c>
      <c r="E25" s="197">
        <v>0</v>
      </c>
      <c r="F25" s="197">
        <v>0</v>
      </c>
      <c r="G25" s="197">
        <v>0</v>
      </c>
      <c r="H25" s="198"/>
    </row>
    <row r="26" spans="1:9" ht="30">
      <c r="A26" s="149"/>
      <c r="B26" s="80" t="s">
        <v>145</v>
      </c>
      <c r="C26" s="149" t="s">
        <v>12</v>
      </c>
      <c r="D26" s="197">
        <f t="shared" si="3"/>
        <v>0</v>
      </c>
      <c r="E26" s="197">
        <v>0</v>
      </c>
      <c r="F26" s="197">
        <v>0</v>
      </c>
      <c r="G26" s="197">
        <v>0</v>
      </c>
      <c r="H26" s="198"/>
    </row>
    <row r="27" spans="1:9">
      <c r="A27" s="149"/>
      <c r="B27" s="80" t="s">
        <v>75</v>
      </c>
      <c r="C27" s="149" t="s">
        <v>12</v>
      </c>
      <c r="D27" s="197">
        <f t="shared" si="3"/>
        <v>0</v>
      </c>
      <c r="E27" s="197">
        <v>0</v>
      </c>
      <c r="F27" s="197">
        <v>0</v>
      </c>
      <c r="G27" s="197">
        <v>0</v>
      </c>
      <c r="H27" s="198"/>
    </row>
    <row r="28" spans="1:9" ht="30">
      <c r="A28" s="302">
        <v>14</v>
      </c>
      <c r="B28" s="303" t="s">
        <v>146</v>
      </c>
      <c r="C28" s="302" t="s">
        <v>12</v>
      </c>
      <c r="D28" s="304">
        <f t="shared" si="3"/>
        <v>29103.040000000001</v>
      </c>
      <c r="E28" s="304">
        <f>E24</f>
        <v>19790.120000000003</v>
      </c>
      <c r="F28" s="304">
        <f>F24+F25</f>
        <v>7857.7399999999989</v>
      </c>
      <c r="G28" s="304">
        <f>G24</f>
        <v>1455.1799999999998</v>
      </c>
      <c r="H28" s="198"/>
    </row>
    <row r="29" spans="1:9">
      <c r="A29" s="208">
        <v>15</v>
      </c>
      <c r="B29" s="209" t="s">
        <v>147</v>
      </c>
      <c r="C29" s="208" t="s">
        <v>78</v>
      </c>
      <c r="D29" s="210">
        <f t="shared" si="3"/>
        <v>20768.310000000001</v>
      </c>
      <c r="E29" s="211">
        <v>14122.24</v>
      </c>
      <c r="F29" s="211">
        <v>5607.48</v>
      </c>
      <c r="G29" s="211">
        <v>1038.5899999999999</v>
      </c>
    </row>
    <row r="30" spans="1:9">
      <c r="A30" s="149">
        <v>16</v>
      </c>
      <c r="B30" s="80" t="s">
        <v>79</v>
      </c>
      <c r="C30" s="149" t="s">
        <v>148</v>
      </c>
      <c r="D30" s="212">
        <f t="shared" si="3"/>
        <v>11.684000000000001</v>
      </c>
      <c r="E30" s="212">
        <v>7.9450000000000003</v>
      </c>
      <c r="F30" s="212">
        <v>3.1547000000000001</v>
      </c>
      <c r="G30" s="212">
        <v>0.58430000000000004</v>
      </c>
    </row>
    <row r="31" spans="1:9">
      <c r="A31" s="149">
        <v>17</v>
      </c>
      <c r="B31" s="80" t="s">
        <v>149</v>
      </c>
      <c r="C31" s="149" t="s">
        <v>82</v>
      </c>
      <c r="D31" s="197">
        <f>D28/D29*1000</f>
        <v>1401.3196066507096</v>
      </c>
      <c r="E31" s="197">
        <f>E28/E29*1000</f>
        <v>1401.344262666546</v>
      </c>
      <c r="F31" s="197">
        <f>F28/F29*1000</f>
        <v>1401.2961258889911</v>
      </c>
      <c r="G31" s="197">
        <f>G28/G29*1000</f>
        <v>1401.1111218093761</v>
      </c>
    </row>
    <row r="32" spans="1:9">
      <c r="A32" s="149"/>
      <c r="B32" s="149"/>
      <c r="C32" s="149"/>
      <c r="D32" s="149"/>
      <c r="E32" s="149"/>
      <c r="F32" s="149"/>
      <c r="G32" s="149"/>
    </row>
    <row r="33" spans="2:6">
      <c r="B33" t="s">
        <v>150</v>
      </c>
      <c r="F33" t="s">
        <v>151</v>
      </c>
    </row>
    <row r="34" spans="2:6">
      <c r="B34" t="s">
        <v>152</v>
      </c>
      <c r="F34" t="s">
        <v>116</v>
      </c>
    </row>
  </sheetData>
  <mergeCells count="6">
    <mergeCell ref="B1:G1"/>
    <mergeCell ref="B2:G2"/>
    <mergeCell ref="A4:A5"/>
    <mergeCell ref="B4:B5"/>
    <mergeCell ref="C4:C5"/>
    <mergeCell ref="D4:G4"/>
  </mergeCells>
  <pageMargins left="0.7" right="0.7" top="0.75" bottom="0.75" header="0.3" footer="0.3"/>
  <pageSetup paperSize="9" scale="81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W88"/>
  <sheetViews>
    <sheetView tabSelected="1" view="pageBreakPreview" topLeftCell="A31" zoomScaleSheetLayoutView="100" workbookViewId="0">
      <selection activeCell="B52" sqref="B52:F52"/>
    </sheetView>
  </sheetViews>
  <sheetFormatPr defaultRowHeight="15"/>
  <cols>
    <col min="1" max="1" width="7" customWidth="1"/>
    <col min="2" max="2" width="43.85546875" customWidth="1"/>
    <col min="3" max="3" width="6.85546875" customWidth="1"/>
    <col min="4" max="4" width="14.5703125" customWidth="1"/>
    <col min="5" max="5" width="17.85546875" customWidth="1"/>
    <col min="6" max="6" width="13.7109375" customWidth="1"/>
    <col min="7" max="7" width="17.28515625" customWidth="1"/>
    <col min="8" max="8" width="13.85546875" customWidth="1"/>
    <col min="9" max="9" width="17.85546875" customWidth="1"/>
    <col min="10" max="10" width="13.42578125" customWidth="1"/>
    <col min="11" max="11" width="17.140625" customWidth="1"/>
    <col min="12" max="14" width="9.5703125" bestFit="1" customWidth="1"/>
  </cols>
  <sheetData>
    <row r="1" spans="1:257" s="266" customFormat="1" ht="15.75">
      <c r="A1" s="263"/>
      <c r="B1" s="264"/>
      <c r="C1" s="264"/>
      <c r="D1" s="264"/>
      <c r="E1" s="264"/>
      <c r="F1" s="264"/>
      <c r="G1" s="264"/>
      <c r="H1" s="264"/>
      <c r="I1" s="264"/>
      <c r="J1" s="265"/>
    </row>
    <row r="2" spans="1:257" s="266" customFormat="1" ht="19.5">
      <c r="A2" s="263"/>
      <c r="B2" s="264"/>
      <c r="C2" s="264"/>
      <c r="D2" s="267"/>
      <c r="E2" s="267"/>
      <c r="F2" s="264"/>
      <c r="G2" s="264"/>
      <c r="H2" s="264" t="s">
        <v>295</v>
      </c>
      <c r="I2" s="268"/>
      <c r="J2" s="269"/>
    </row>
    <row r="3" spans="1:257" s="266" customFormat="1" ht="19.5">
      <c r="A3" s="263"/>
      <c r="B3" s="264"/>
      <c r="C3" s="264"/>
      <c r="D3" s="270"/>
      <c r="E3" s="270"/>
      <c r="F3" s="264"/>
      <c r="G3" s="264"/>
      <c r="H3" s="264" t="s">
        <v>296</v>
      </c>
      <c r="I3" s="268"/>
      <c r="J3" s="269"/>
    </row>
    <row r="4" spans="1:257" s="266" customFormat="1" ht="19.5">
      <c r="A4" s="263"/>
      <c r="B4" s="264"/>
      <c r="C4" s="264"/>
      <c r="D4" s="270"/>
      <c r="E4" s="270"/>
      <c r="F4" s="264"/>
      <c r="G4" s="264"/>
      <c r="H4" s="264" t="s">
        <v>297</v>
      </c>
      <c r="I4" s="268"/>
      <c r="J4" s="269"/>
    </row>
    <row r="5" spans="1:257" s="266" customFormat="1" ht="18.75">
      <c r="A5" s="263"/>
      <c r="B5" s="264"/>
      <c r="C5" s="264"/>
      <c r="D5" s="271"/>
      <c r="E5" s="271"/>
      <c r="F5" s="264"/>
      <c r="G5" s="264"/>
      <c r="H5" s="264" t="s">
        <v>298</v>
      </c>
      <c r="I5" s="268"/>
      <c r="J5" s="272"/>
      <c r="K5" s="273"/>
    </row>
    <row r="6" spans="1:257" s="266" customFormat="1" ht="15.75">
      <c r="A6" s="263"/>
      <c r="B6" s="264"/>
      <c r="C6" s="264"/>
      <c r="D6" s="271"/>
      <c r="E6" s="271"/>
      <c r="F6" s="264"/>
      <c r="G6" s="264"/>
      <c r="H6" s="264"/>
      <c r="I6" s="264"/>
      <c r="J6" s="273"/>
      <c r="K6" s="273"/>
    </row>
    <row r="7" spans="1:257" s="274" customFormat="1" ht="24" customHeight="1">
      <c r="A7" s="468" t="s">
        <v>255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</row>
    <row r="8" spans="1:257" s="274" customFormat="1" ht="24" customHeight="1">
      <c r="A8" s="468" t="s">
        <v>115</v>
      </c>
      <c r="B8" s="468"/>
      <c r="C8" s="468"/>
      <c r="D8" s="468"/>
      <c r="E8" s="468"/>
      <c r="F8" s="468"/>
      <c r="G8" s="468"/>
      <c r="H8" s="468"/>
      <c r="I8" s="468"/>
      <c r="J8" s="468"/>
      <c r="K8" s="468"/>
    </row>
    <row r="9" spans="1:257" ht="16.5" thickBot="1">
      <c r="A9" s="275"/>
      <c r="B9" s="276"/>
      <c r="C9" s="276"/>
      <c r="D9" s="276"/>
      <c r="E9" s="276"/>
      <c r="F9" s="276"/>
      <c r="G9" s="276"/>
      <c r="H9" s="276"/>
      <c r="I9" s="276"/>
      <c r="J9" s="277" t="s">
        <v>180</v>
      </c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  <c r="GN9" s="276"/>
      <c r="GO9" s="276"/>
      <c r="GP9" s="276"/>
      <c r="GQ9" s="276"/>
      <c r="GR9" s="276"/>
      <c r="GS9" s="276"/>
      <c r="GT9" s="276"/>
      <c r="GU9" s="276"/>
      <c r="GV9" s="276"/>
      <c r="GW9" s="276"/>
      <c r="GX9" s="276"/>
      <c r="GY9" s="276"/>
      <c r="GZ9" s="276"/>
      <c r="HA9" s="276"/>
      <c r="HB9" s="276"/>
      <c r="HC9" s="276"/>
      <c r="HD9" s="276"/>
      <c r="HE9" s="276"/>
      <c r="HF9" s="276"/>
      <c r="HG9" s="276"/>
      <c r="HH9" s="276"/>
      <c r="HI9" s="276"/>
      <c r="HJ9" s="276"/>
      <c r="HK9" s="276"/>
      <c r="HL9" s="276"/>
      <c r="HM9" s="276"/>
      <c r="HN9" s="276"/>
      <c r="HO9" s="276"/>
      <c r="HP9" s="276"/>
      <c r="HQ9" s="276"/>
      <c r="HR9" s="276"/>
      <c r="HS9" s="276"/>
      <c r="HT9" s="276"/>
      <c r="HU9" s="276"/>
      <c r="HV9" s="276"/>
      <c r="HW9" s="276"/>
      <c r="HX9" s="276"/>
      <c r="HY9" s="276"/>
      <c r="HZ9" s="276"/>
      <c r="IA9" s="276"/>
      <c r="IB9" s="276"/>
      <c r="IC9" s="276"/>
      <c r="ID9" s="276"/>
      <c r="IE9" s="276"/>
      <c r="IF9" s="276"/>
      <c r="IG9" s="276"/>
      <c r="IH9" s="276"/>
      <c r="II9" s="276"/>
      <c r="IJ9" s="276"/>
      <c r="IK9" s="276"/>
      <c r="IL9" s="276"/>
      <c r="IM9" s="276"/>
      <c r="IN9" s="276"/>
      <c r="IO9" s="276"/>
      <c r="IP9" s="276"/>
      <c r="IQ9" s="276"/>
      <c r="IR9" s="276"/>
      <c r="IS9" s="276"/>
      <c r="IT9" s="276"/>
      <c r="IU9" s="276"/>
      <c r="IV9" s="276"/>
      <c r="IW9" s="276"/>
    </row>
    <row r="10" spans="1:257" ht="33" customHeight="1">
      <c r="A10" s="469" t="s">
        <v>181</v>
      </c>
      <c r="B10" s="471" t="s">
        <v>0</v>
      </c>
      <c r="C10" s="473" t="s">
        <v>182</v>
      </c>
      <c r="D10" s="476" t="s">
        <v>183</v>
      </c>
      <c r="E10" s="477"/>
      <c r="F10" s="478" t="s">
        <v>184</v>
      </c>
      <c r="G10" s="479"/>
      <c r="H10" s="479"/>
      <c r="I10" s="479"/>
      <c r="J10" s="479"/>
      <c r="K10" s="480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  <c r="GP10" s="276"/>
      <c r="GQ10" s="276"/>
      <c r="GR10" s="276"/>
      <c r="GS10" s="276"/>
      <c r="GT10" s="276"/>
      <c r="GU10" s="276"/>
      <c r="GV10" s="276"/>
      <c r="GW10" s="276"/>
      <c r="GX10" s="276"/>
      <c r="GY10" s="276"/>
      <c r="GZ10" s="276"/>
      <c r="HA10" s="276"/>
      <c r="HB10" s="276"/>
      <c r="HC10" s="276"/>
      <c r="HD10" s="276"/>
      <c r="HE10" s="276"/>
      <c r="HF10" s="276"/>
      <c r="HG10" s="276"/>
      <c r="HH10" s="276"/>
      <c r="HI10" s="276"/>
      <c r="HJ10" s="276"/>
      <c r="HK10" s="276"/>
      <c r="HL10" s="276"/>
      <c r="HM10" s="276"/>
      <c r="HN10" s="276"/>
      <c r="HO10" s="276"/>
      <c r="HP10" s="276"/>
      <c r="HQ10" s="276"/>
      <c r="HR10" s="276"/>
      <c r="HS10" s="276"/>
      <c r="HT10" s="276"/>
      <c r="HU10" s="276"/>
      <c r="HV10" s="276"/>
      <c r="HW10" s="276"/>
      <c r="HX10" s="276"/>
      <c r="HY10" s="276"/>
      <c r="HZ10" s="276"/>
      <c r="IA10" s="276"/>
      <c r="IB10" s="276"/>
      <c r="IC10" s="276"/>
      <c r="ID10" s="276"/>
      <c r="IE10" s="276"/>
      <c r="IF10" s="276"/>
      <c r="IG10" s="276"/>
      <c r="IH10" s="276"/>
      <c r="II10" s="276"/>
      <c r="IJ10" s="276"/>
      <c r="IK10" s="276"/>
      <c r="IL10" s="276"/>
      <c r="IM10" s="276"/>
      <c r="IN10" s="276"/>
      <c r="IO10" s="276"/>
      <c r="IP10" s="276"/>
      <c r="IQ10" s="276"/>
      <c r="IR10" s="276"/>
      <c r="IS10" s="276"/>
      <c r="IT10" s="276"/>
      <c r="IU10" s="276"/>
      <c r="IV10" s="276"/>
      <c r="IW10" s="276"/>
    </row>
    <row r="11" spans="1:257" ht="35.25" customHeight="1">
      <c r="A11" s="470"/>
      <c r="B11" s="472"/>
      <c r="C11" s="474"/>
      <c r="D11" s="481" t="s">
        <v>185</v>
      </c>
      <c r="E11" s="482"/>
      <c r="F11" s="483" t="s">
        <v>186</v>
      </c>
      <c r="G11" s="484"/>
      <c r="H11" s="485" t="s">
        <v>187</v>
      </c>
      <c r="I11" s="486"/>
      <c r="J11" s="484" t="s">
        <v>188</v>
      </c>
      <c r="K11" s="489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  <c r="GN11" s="276"/>
      <c r="GO11" s="276"/>
      <c r="GP11" s="276"/>
      <c r="GQ11" s="276"/>
      <c r="GR11" s="276"/>
      <c r="GS11" s="276"/>
      <c r="GT11" s="276"/>
      <c r="GU11" s="276"/>
      <c r="GV11" s="276"/>
      <c r="GW11" s="276"/>
      <c r="GX11" s="276"/>
      <c r="GY11" s="276"/>
      <c r="GZ11" s="276"/>
      <c r="HA11" s="276"/>
      <c r="HB11" s="276"/>
      <c r="HC11" s="276"/>
      <c r="HD11" s="276"/>
      <c r="HE11" s="276"/>
      <c r="HF11" s="276"/>
      <c r="HG11" s="276"/>
      <c r="HH11" s="276"/>
      <c r="HI11" s="276"/>
      <c r="HJ11" s="276"/>
      <c r="HK11" s="276"/>
      <c r="HL11" s="276"/>
      <c r="HM11" s="276"/>
      <c r="HN11" s="276"/>
      <c r="HO11" s="276"/>
      <c r="HP11" s="276"/>
      <c r="HQ11" s="276"/>
      <c r="HR11" s="276"/>
      <c r="HS11" s="276"/>
      <c r="HT11" s="276"/>
      <c r="HU11" s="276"/>
      <c r="HV11" s="276"/>
      <c r="HW11" s="276"/>
      <c r="HX11" s="276"/>
      <c r="HY11" s="276"/>
      <c r="HZ11" s="276"/>
      <c r="IA11" s="276"/>
      <c r="IB11" s="276"/>
      <c r="IC11" s="276"/>
      <c r="ID11" s="276"/>
      <c r="IE11" s="276"/>
      <c r="IF11" s="276"/>
      <c r="IG11" s="276"/>
      <c r="IH11" s="276"/>
      <c r="II11" s="276"/>
      <c r="IJ11" s="276"/>
      <c r="IK11" s="276"/>
      <c r="IL11" s="276"/>
      <c r="IM11" s="276"/>
      <c r="IN11" s="276"/>
      <c r="IO11" s="276"/>
      <c r="IP11" s="276"/>
      <c r="IQ11" s="276"/>
      <c r="IR11" s="276"/>
      <c r="IS11" s="276"/>
      <c r="IT11" s="276"/>
      <c r="IU11" s="276"/>
      <c r="IV11" s="276"/>
      <c r="IW11" s="276"/>
    </row>
    <row r="12" spans="1:257" ht="48" customHeight="1" thickBot="1">
      <c r="A12" s="341"/>
      <c r="B12" s="342"/>
      <c r="C12" s="475"/>
      <c r="D12" s="343" t="s">
        <v>189</v>
      </c>
      <c r="E12" s="344" t="s">
        <v>190</v>
      </c>
      <c r="F12" s="343" t="s">
        <v>191</v>
      </c>
      <c r="G12" s="345" t="s">
        <v>190</v>
      </c>
      <c r="H12" s="346" t="s">
        <v>192</v>
      </c>
      <c r="I12" s="347" t="s">
        <v>190</v>
      </c>
      <c r="J12" s="348" t="s">
        <v>189</v>
      </c>
      <c r="K12" s="344" t="s">
        <v>190</v>
      </c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276"/>
      <c r="FN12" s="276"/>
      <c r="FO12" s="276"/>
      <c r="FP12" s="276"/>
      <c r="FQ12" s="276"/>
      <c r="FR12" s="276"/>
      <c r="FS12" s="276"/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  <c r="GN12" s="276"/>
      <c r="GO12" s="276"/>
      <c r="GP12" s="276"/>
      <c r="GQ12" s="276"/>
      <c r="GR12" s="276"/>
      <c r="GS12" s="276"/>
      <c r="GT12" s="276"/>
      <c r="GU12" s="276"/>
      <c r="GV12" s="276"/>
      <c r="GW12" s="276"/>
      <c r="GX12" s="276"/>
      <c r="GY12" s="276"/>
      <c r="GZ12" s="276"/>
      <c r="HA12" s="276"/>
      <c r="HB12" s="276"/>
      <c r="HC12" s="276"/>
      <c r="HD12" s="276"/>
      <c r="HE12" s="276"/>
      <c r="HF12" s="276"/>
      <c r="HG12" s="276"/>
      <c r="HH12" s="276"/>
      <c r="HI12" s="276"/>
      <c r="HJ12" s="276"/>
      <c r="HK12" s="276"/>
      <c r="HL12" s="276"/>
      <c r="HM12" s="276"/>
      <c r="HN12" s="276"/>
      <c r="HO12" s="276"/>
      <c r="HP12" s="276"/>
      <c r="HQ12" s="276"/>
      <c r="HR12" s="276"/>
      <c r="HS12" s="276"/>
      <c r="HT12" s="276"/>
      <c r="HU12" s="276"/>
      <c r="HV12" s="276"/>
      <c r="HW12" s="276"/>
      <c r="HX12" s="276"/>
      <c r="HY12" s="276"/>
      <c r="HZ12" s="276"/>
      <c r="IA12" s="276"/>
      <c r="IB12" s="276"/>
      <c r="IC12" s="276"/>
      <c r="ID12" s="276"/>
      <c r="IE12" s="276"/>
      <c r="IF12" s="276"/>
      <c r="IG12" s="276"/>
      <c r="IH12" s="276"/>
      <c r="II12" s="276"/>
      <c r="IJ12" s="276"/>
      <c r="IK12" s="276"/>
      <c r="IL12" s="276"/>
      <c r="IM12" s="276"/>
      <c r="IN12" s="276"/>
      <c r="IO12" s="276"/>
      <c r="IP12" s="276"/>
      <c r="IQ12" s="276"/>
      <c r="IR12" s="276"/>
      <c r="IS12" s="276"/>
      <c r="IT12" s="276"/>
      <c r="IU12" s="276"/>
      <c r="IV12" s="276"/>
      <c r="IW12" s="276"/>
    </row>
    <row r="13" spans="1:257" s="278" customFormat="1" ht="16.5" thickBot="1">
      <c r="A13" s="349">
        <v>1</v>
      </c>
      <c r="B13" s="350">
        <v>2</v>
      </c>
      <c r="C13" s="350"/>
      <c r="D13" s="351">
        <v>3</v>
      </c>
      <c r="E13" s="352">
        <v>4</v>
      </c>
      <c r="F13" s="353">
        <v>5</v>
      </c>
      <c r="G13" s="354">
        <v>6</v>
      </c>
      <c r="H13" s="355">
        <v>7</v>
      </c>
      <c r="I13" s="354">
        <v>8</v>
      </c>
      <c r="J13" s="356">
        <v>9</v>
      </c>
      <c r="K13" s="352">
        <v>10</v>
      </c>
    </row>
    <row r="14" spans="1:257" ht="33" customHeight="1">
      <c r="A14" s="406">
        <v>1</v>
      </c>
      <c r="B14" s="407" t="s">
        <v>193</v>
      </c>
      <c r="C14" s="408" t="s">
        <v>194</v>
      </c>
      <c r="D14" s="409">
        <f>F14+H14+J14</f>
        <v>20768.310000000001</v>
      </c>
      <c r="E14" s="410"/>
      <c r="F14" s="409">
        <v>14122.24</v>
      </c>
      <c r="G14" s="411"/>
      <c r="H14" s="412">
        <v>5607.48</v>
      </c>
      <c r="I14" s="413"/>
      <c r="J14" s="414">
        <v>1038.5899999999999</v>
      </c>
      <c r="K14" s="415"/>
      <c r="L14" s="279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  <c r="FL14" s="276"/>
      <c r="FM14" s="276"/>
      <c r="FN14" s="276"/>
      <c r="FO14" s="276"/>
      <c r="FP14" s="276"/>
      <c r="FQ14" s="276"/>
      <c r="FR14" s="276"/>
      <c r="FS14" s="276"/>
      <c r="FT14" s="276"/>
      <c r="FU14" s="276"/>
      <c r="FV14" s="276"/>
      <c r="FW14" s="276"/>
      <c r="FX14" s="276"/>
      <c r="FY14" s="276"/>
      <c r="FZ14" s="276"/>
      <c r="GA14" s="276"/>
      <c r="GB14" s="276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  <c r="GN14" s="276"/>
      <c r="GO14" s="276"/>
      <c r="GP14" s="276"/>
      <c r="GQ14" s="276"/>
      <c r="GR14" s="276"/>
      <c r="GS14" s="276"/>
      <c r="GT14" s="276"/>
      <c r="GU14" s="276"/>
      <c r="GV14" s="276"/>
      <c r="GW14" s="276"/>
      <c r="GX14" s="276"/>
      <c r="GY14" s="276"/>
      <c r="GZ14" s="276"/>
      <c r="HA14" s="276"/>
      <c r="HB14" s="276"/>
      <c r="HC14" s="276"/>
      <c r="HD14" s="276"/>
      <c r="HE14" s="276"/>
      <c r="HF14" s="276"/>
      <c r="HG14" s="276"/>
      <c r="HH14" s="276"/>
      <c r="HI14" s="276"/>
      <c r="HJ14" s="276"/>
      <c r="HK14" s="276"/>
      <c r="HL14" s="276"/>
      <c r="HM14" s="276"/>
      <c r="HN14" s="276"/>
      <c r="HO14" s="276"/>
      <c r="HP14" s="276"/>
      <c r="HQ14" s="276"/>
      <c r="HR14" s="276"/>
      <c r="HS14" s="276"/>
      <c r="HT14" s="276"/>
      <c r="HU14" s="276"/>
      <c r="HV14" s="276"/>
      <c r="HW14" s="276"/>
      <c r="HX14" s="276"/>
      <c r="HY14" s="276"/>
      <c r="HZ14" s="276"/>
      <c r="IA14" s="276"/>
      <c r="IB14" s="276"/>
      <c r="IC14" s="276"/>
      <c r="ID14" s="276"/>
      <c r="IE14" s="276"/>
      <c r="IF14" s="276"/>
      <c r="IG14" s="276"/>
      <c r="IH14" s="276"/>
      <c r="II14" s="276"/>
      <c r="IJ14" s="276"/>
      <c r="IK14" s="276"/>
      <c r="IL14" s="276"/>
      <c r="IM14" s="276"/>
      <c r="IN14" s="276"/>
      <c r="IO14" s="276"/>
      <c r="IP14" s="276"/>
      <c r="IQ14" s="276"/>
      <c r="IR14" s="276"/>
      <c r="IS14" s="276"/>
      <c r="IT14" s="276"/>
      <c r="IU14" s="276"/>
      <c r="IV14" s="276"/>
      <c r="IW14" s="276"/>
    </row>
    <row r="15" spans="1:257" ht="36" customHeight="1">
      <c r="A15" s="416">
        <v>2</v>
      </c>
      <c r="B15" s="417" t="s">
        <v>195</v>
      </c>
      <c r="C15" s="417" t="s">
        <v>196</v>
      </c>
      <c r="D15" s="418">
        <f>SUM(F15:J15)</f>
        <v>11.684000000000001</v>
      </c>
      <c r="E15" s="418"/>
      <c r="F15" s="418">
        <v>7.9450000000000003</v>
      </c>
      <c r="G15" s="418"/>
      <c r="H15" s="418">
        <v>3.1547000000000001</v>
      </c>
      <c r="I15" s="418"/>
      <c r="J15" s="418">
        <v>0.58430000000000004</v>
      </c>
      <c r="K15" s="419"/>
      <c r="L15" s="279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  <c r="GN15" s="276"/>
      <c r="GO15" s="276"/>
      <c r="GP15" s="276"/>
      <c r="GQ15" s="276"/>
      <c r="GR15" s="276"/>
      <c r="GS15" s="276"/>
      <c r="GT15" s="276"/>
      <c r="GU15" s="276"/>
      <c r="GV15" s="276"/>
      <c r="GW15" s="276"/>
      <c r="GX15" s="276"/>
      <c r="GY15" s="276"/>
      <c r="GZ15" s="276"/>
      <c r="HA15" s="276"/>
      <c r="HB15" s="276"/>
      <c r="HC15" s="276"/>
      <c r="HD15" s="276"/>
      <c r="HE15" s="276"/>
      <c r="HF15" s="276"/>
      <c r="HG15" s="276"/>
      <c r="HH15" s="276"/>
      <c r="HI15" s="276"/>
      <c r="HJ15" s="276"/>
      <c r="HK15" s="276"/>
      <c r="HL15" s="276"/>
      <c r="HM15" s="276"/>
      <c r="HN15" s="276"/>
      <c r="HO15" s="276"/>
      <c r="HP15" s="276"/>
      <c r="HQ15" s="276"/>
      <c r="HR15" s="276"/>
      <c r="HS15" s="276"/>
      <c r="HT15" s="276"/>
      <c r="HU15" s="276"/>
      <c r="HV15" s="276"/>
      <c r="HW15" s="276"/>
      <c r="HX15" s="276"/>
      <c r="HY15" s="276"/>
      <c r="HZ15" s="276"/>
      <c r="IA15" s="276"/>
      <c r="IB15" s="276"/>
      <c r="IC15" s="276"/>
      <c r="ID15" s="276"/>
      <c r="IE15" s="276"/>
      <c r="IF15" s="276"/>
      <c r="IG15" s="276"/>
      <c r="IH15" s="276"/>
      <c r="II15" s="276"/>
      <c r="IJ15" s="276"/>
      <c r="IK15" s="276"/>
      <c r="IL15" s="276"/>
      <c r="IM15" s="276"/>
      <c r="IN15" s="276"/>
      <c r="IO15" s="276"/>
      <c r="IP15" s="276"/>
      <c r="IQ15" s="276"/>
      <c r="IR15" s="276"/>
      <c r="IS15" s="276"/>
      <c r="IT15" s="276"/>
      <c r="IU15" s="276"/>
      <c r="IV15" s="276"/>
      <c r="IW15" s="276"/>
    </row>
    <row r="16" spans="1:257" ht="29.25" hidden="1" customHeight="1" thickBot="1">
      <c r="A16" s="490" t="s">
        <v>154</v>
      </c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  <c r="GN16" s="276"/>
      <c r="GO16" s="276"/>
      <c r="GP16" s="276"/>
      <c r="GQ16" s="276"/>
      <c r="GR16" s="276"/>
      <c r="GS16" s="276"/>
      <c r="GT16" s="276"/>
      <c r="GU16" s="276"/>
      <c r="GV16" s="276"/>
      <c r="GW16" s="276"/>
      <c r="GX16" s="276"/>
      <c r="GY16" s="276"/>
      <c r="GZ16" s="276"/>
      <c r="HA16" s="276"/>
      <c r="HB16" s="276"/>
      <c r="HC16" s="276"/>
      <c r="HD16" s="276"/>
      <c r="HE16" s="276"/>
      <c r="HF16" s="276"/>
      <c r="HG16" s="276"/>
      <c r="HH16" s="276"/>
      <c r="HI16" s="276"/>
      <c r="HJ16" s="276"/>
      <c r="HK16" s="276"/>
      <c r="HL16" s="276"/>
      <c r="HM16" s="276"/>
      <c r="HN16" s="276"/>
      <c r="HO16" s="276"/>
      <c r="HP16" s="276"/>
      <c r="HQ16" s="276"/>
      <c r="HR16" s="276"/>
      <c r="HS16" s="276"/>
      <c r="HT16" s="276"/>
      <c r="HU16" s="276"/>
      <c r="HV16" s="276"/>
      <c r="HW16" s="276"/>
      <c r="HX16" s="276"/>
      <c r="HY16" s="276"/>
      <c r="HZ16" s="276"/>
      <c r="IA16" s="276"/>
      <c r="IB16" s="276"/>
      <c r="IC16" s="276"/>
      <c r="ID16" s="276"/>
      <c r="IE16" s="276"/>
      <c r="IF16" s="276"/>
      <c r="IG16" s="276"/>
      <c r="IH16" s="276"/>
      <c r="II16" s="276"/>
      <c r="IJ16" s="276"/>
      <c r="IK16" s="276"/>
      <c r="IL16" s="276"/>
      <c r="IM16" s="276"/>
      <c r="IN16" s="276"/>
      <c r="IO16" s="276"/>
      <c r="IP16" s="276"/>
      <c r="IQ16" s="276"/>
      <c r="IR16" s="276"/>
      <c r="IS16" s="276"/>
      <c r="IT16" s="276"/>
      <c r="IU16" s="276"/>
      <c r="IV16" s="276"/>
      <c r="IW16" s="276"/>
    </row>
    <row r="17" spans="1:257" ht="30.75" customHeight="1">
      <c r="A17" s="420" t="s">
        <v>197</v>
      </c>
      <c r="B17" s="421" t="s">
        <v>198</v>
      </c>
      <c r="C17" s="421"/>
      <c r="D17" s="422">
        <f>F17+H17+J17</f>
        <v>29103.040000000001</v>
      </c>
      <c r="E17" s="422"/>
      <c r="F17" s="422">
        <f>F18+F22</f>
        <v>19790.12</v>
      </c>
      <c r="G17" s="422"/>
      <c r="H17" s="422">
        <f>H18+H22</f>
        <v>7857.74</v>
      </c>
      <c r="I17" s="422"/>
      <c r="J17" s="422">
        <f>J18+J22</f>
        <v>1455.1799999999998</v>
      </c>
      <c r="K17" s="422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  <c r="GP17" s="276"/>
      <c r="GQ17" s="276"/>
      <c r="GR17" s="276"/>
      <c r="GS17" s="276"/>
      <c r="GT17" s="276"/>
      <c r="GU17" s="276"/>
      <c r="GV17" s="276"/>
      <c r="GW17" s="276"/>
      <c r="GX17" s="276"/>
      <c r="GY17" s="276"/>
      <c r="GZ17" s="276"/>
      <c r="HA17" s="276"/>
      <c r="HB17" s="276"/>
      <c r="HC17" s="276"/>
      <c r="HD17" s="276"/>
      <c r="HE17" s="276"/>
      <c r="HF17" s="276"/>
      <c r="HG17" s="276"/>
      <c r="HH17" s="276"/>
      <c r="HI17" s="276"/>
      <c r="HJ17" s="276"/>
      <c r="HK17" s="276"/>
      <c r="HL17" s="276"/>
      <c r="HM17" s="276"/>
      <c r="HN17" s="276"/>
      <c r="HO17" s="276"/>
      <c r="HP17" s="276"/>
      <c r="HQ17" s="276"/>
      <c r="HR17" s="276"/>
      <c r="HS17" s="276"/>
      <c r="HT17" s="276"/>
      <c r="HU17" s="276"/>
      <c r="HV17" s="276"/>
      <c r="HW17" s="276"/>
      <c r="HX17" s="276"/>
      <c r="HY17" s="276"/>
      <c r="HZ17" s="276"/>
      <c r="IA17" s="276"/>
      <c r="IB17" s="276"/>
      <c r="IC17" s="276"/>
      <c r="ID17" s="276"/>
      <c r="IE17" s="276"/>
      <c r="IF17" s="276"/>
      <c r="IG17" s="276"/>
      <c r="IH17" s="276"/>
      <c r="II17" s="276"/>
      <c r="IJ17" s="276"/>
      <c r="IK17" s="276"/>
      <c r="IL17" s="276"/>
      <c r="IM17" s="276"/>
      <c r="IN17" s="276"/>
      <c r="IO17" s="276"/>
      <c r="IP17" s="276"/>
      <c r="IQ17" s="276"/>
      <c r="IR17" s="276"/>
      <c r="IS17" s="276"/>
      <c r="IT17" s="276"/>
      <c r="IU17" s="276"/>
      <c r="IV17" s="276"/>
      <c r="IW17" s="276"/>
    </row>
    <row r="18" spans="1:257" ht="28.5" customHeight="1">
      <c r="A18" s="423" t="s">
        <v>127</v>
      </c>
      <c r="B18" s="424" t="s">
        <v>199</v>
      </c>
      <c r="C18" s="425"/>
      <c r="D18" s="426">
        <f>D19+D20</f>
        <v>21825.64</v>
      </c>
      <c r="E18" s="427">
        <f>D18/$D$14*1000</f>
        <v>1050.9107385242228</v>
      </c>
      <c r="F18" s="426">
        <f>F19+F20</f>
        <v>14841.41</v>
      </c>
      <c r="G18" s="428">
        <f>F18/$F$14*1000</f>
        <v>1050.9246408501767</v>
      </c>
      <c r="H18" s="429">
        <f>H19+H20</f>
        <v>5892.93</v>
      </c>
      <c r="I18" s="430">
        <f>H18/$H$14*1000</f>
        <v>1050.9052194568685</v>
      </c>
      <c r="J18" s="431">
        <f>J20+J19</f>
        <v>1091.3</v>
      </c>
      <c r="K18" s="432">
        <f>J18/$J$14*1000</f>
        <v>1050.7514996293053</v>
      </c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  <c r="GP18" s="276"/>
      <c r="GQ18" s="276"/>
      <c r="GR18" s="276"/>
      <c r="GS18" s="276"/>
      <c r="GT18" s="276"/>
      <c r="GU18" s="276"/>
      <c r="GV18" s="276"/>
      <c r="GW18" s="276"/>
      <c r="GX18" s="276"/>
      <c r="GY18" s="276"/>
      <c r="GZ18" s="276"/>
      <c r="HA18" s="276"/>
      <c r="HB18" s="276"/>
      <c r="HC18" s="276"/>
      <c r="HD18" s="276"/>
      <c r="HE18" s="276"/>
      <c r="HF18" s="276"/>
      <c r="HG18" s="276"/>
      <c r="HH18" s="276"/>
      <c r="HI18" s="276"/>
      <c r="HJ18" s="276"/>
      <c r="HK18" s="276"/>
      <c r="HL18" s="276"/>
      <c r="HM18" s="276"/>
      <c r="HN18" s="276"/>
      <c r="HO18" s="276"/>
      <c r="HP18" s="276"/>
      <c r="HQ18" s="276"/>
      <c r="HR18" s="276"/>
      <c r="HS18" s="276"/>
      <c r="HT18" s="276"/>
      <c r="HU18" s="276"/>
      <c r="HV18" s="276"/>
      <c r="HW18" s="276"/>
      <c r="HX18" s="276"/>
      <c r="HY18" s="276"/>
      <c r="HZ18" s="276"/>
      <c r="IA18" s="276"/>
      <c r="IB18" s="276"/>
      <c r="IC18" s="276"/>
      <c r="ID18" s="276"/>
      <c r="IE18" s="276"/>
      <c r="IF18" s="276"/>
      <c r="IG18" s="276"/>
      <c r="IH18" s="276"/>
      <c r="II18" s="276"/>
      <c r="IJ18" s="276"/>
      <c r="IK18" s="276"/>
      <c r="IL18" s="276"/>
      <c r="IM18" s="276"/>
      <c r="IN18" s="276"/>
      <c r="IO18" s="276"/>
      <c r="IP18" s="276"/>
      <c r="IQ18" s="276"/>
      <c r="IR18" s="276"/>
      <c r="IS18" s="276"/>
      <c r="IT18" s="276"/>
      <c r="IU18" s="276"/>
      <c r="IV18" s="276"/>
      <c r="IW18" s="276"/>
    </row>
    <row r="19" spans="1:257" ht="35.25" customHeight="1">
      <c r="A19" s="423" t="s">
        <v>200</v>
      </c>
      <c r="B19" s="424" t="s">
        <v>201</v>
      </c>
      <c r="C19" s="425"/>
      <c r="D19" s="426">
        <f>J19+H19+F19</f>
        <v>20119.68</v>
      </c>
      <c r="E19" s="427">
        <f>D19/$D$14*1000</f>
        <v>968.76828206050459</v>
      </c>
      <c r="F19" s="426">
        <v>13681.35</v>
      </c>
      <c r="G19" s="428">
        <f>F19/$F$14*1000</f>
        <v>968.78044842744498</v>
      </c>
      <c r="H19" s="429">
        <v>5432.33</v>
      </c>
      <c r="I19" s="430">
        <f t="shared" ref="I19:I28" si="0">H19/$H$14*1000</f>
        <v>968.76493540770548</v>
      </c>
      <c r="J19" s="431">
        <v>1006</v>
      </c>
      <c r="K19" s="432">
        <f>J19/$J$14*1000</f>
        <v>968.62091874560713</v>
      </c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  <c r="GN19" s="276"/>
      <c r="GO19" s="276"/>
      <c r="GP19" s="276"/>
      <c r="GQ19" s="276"/>
      <c r="GR19" s="276"/>
      <c r="GS19" s="276"/>
      <c r="GT19" s="276"/>
      <c r="GU19" s="276"/>
      <c r="GV19" s="276"/>
      <c r="GW19" s="276"/>
      <c r="GX19" s="276"/>
      <c r="GY19" s="276"/>
      <c r="GZ19" s="276"/>
      <c r="HA19" s="276"/>
      <c r="HB19" s="276"/>
      <c r="HC19" s="276"/>
      <c r="HD19" s="276"/>
      <c r="HE19" s="276"/>
      <c r="HF19" s="276"/>
      <c r="HG19" s="276"/>
      <c r="HH19" s="276"/>
      <c r="HI19" s="276"/>
      <c r="HJ19" s="276"/>
      <c r="HK19" s="276"/>
      <c r="HL19" s="276"/>
      <c r="HM19" s="276"/>
      <c r="HN19" s="276"/>
      <c r="HO19" s="276"/>
      <c r="HP19" s="276"/>
      <c r="HQ19" s="276"/>
      <c r="HR19" s="276"/>
      <c r="HS19" s="276"/>
      <c r="HT19" s="276"/>
      <c r="HU19" s="276"/>
      <c r="HV19" s="276"/>
      <c r="HW19" s="276"/>
      <c r="HX19" s="276"/>
      <c r="HY19" s="276"/>
      <c r="HZ19" s="276"/>
      <c r="IA19" s="276"/>
      <c r="IB19" s="276"/>
      <c r="IC19" s="276"/>
      <c r="ID19" s="276"/>
      <c r="IE19" s="276"/>
      <c r="IF19" s="276"/>
      <c r="IG19" s="276"/>
      <c r="IH19" s="276"/>
      <c r="II19" s="276"/>
      <c r="IJ19" s="276"/>
      <c r="IK19" s="276"/>
      <c r="IL19" s="276"/>
      <c r="IM19" s="276"/>
      <c r="IN19" s="276"/>
      <c r="IO19" s="276"/>
      <c r="IP19" s="276"/>
      <c r="IQ19" s="276"/>
      <c r="IR19" s="276"/>
      <c r="IS19" s="276"/>
      <c r="IT19" s="276"/>
      <c r="IU19" s="276"/>
      <c r="IV19" s="276"/>
      <c r="IW19" s="276"/>
    </row>
    <row r="20" spans="1:257" ht="35.25" customHeight="1">
      <c r="A20" s="423" t="s">
        <v>202</v>
      </c>
      <c r="B20" s="424" t="s">
        <v>203</v>
      </c>
      <c r="C20" s="425"/>
      <c r="D20" s="426">
        <f>F20+H20+J20</f>
        <v>1705.9599999999998</v>
      </c>
      <c r="E20" s="427">
        <f t="shared" ref="E20:E28" si="1">D20/$D$14*1000</f>
        <v>82.14245646371802</v>
      </c>
      <c r="F20" s="426">
        <v>1160.06</v>
      </c>
      <c r="G20" s="428">
        <f>F20/$F$14*1000</f>
        <v>82.144192422731805</v>
      </c>
      <c r="H20" s="429">
        <v>460.6</v>
      </c>
      <c r="I20" s="430">
        <f t="shared" si="0"/>
        <v>82.140284049162915</v>
      </c>
      <c r="J20" s="431">
        <v>85.3</v>
      </c>
      <c r="K20" s="432">
        <f>J20/$J$14*1000</f>
        <v>82.130580883698102</v>
      </c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6"/>
      <c r="FL20" s="276"/>
      <c r="FM20" s="276"/>
      <c r="FN20" s="276"/>
      <c r="FO20" s="276"/>
      <c r="FP20" s="276"/>
      <c r="FQ20" s="276"/>
      <c r="FR20" s="276"/>
      <c r="FS20" s="276"/>
      <c r="FT20" s="276"/>
      <c r="FU20" s="276"/>
      <c r="FV20" s="276"/>
      <c r="FW20" s="276"/>
      <c r="FX20" s="276"/>
      <c r="FY20" s="276"/>
      <c r="FZ20" s="276"/>
      <c r="GA20" s="276"/>
      <c r="GB20" s="276"/>
      <c r="GC20" s="276"/>
      <c r="GD20" s="276"/>
      <c r="GE20" s="276"/>
      <c r="GF20" s="276"/>
      <c r="GG20" s="276"/>
      <c r="GH20" s="276"/>
      <c r="GI20" s="276"/>
      <c r="GJ20" s="276"/>
      <c r="GK20" s="276"/>
      <c r="GL20" s="276"/>
      <c r="GM20" s="276"/>
      <c r="GN20" s="276"/>
      <c r="GO20" s="276"/>
      <c r="GP20" s="276"/>
      <c r="GQ20" s="276"/>
      <c r="GR20" s="276"/>
      <c r="GS20" s="276"/>
      <c r="GT20" s="276"/>
      <c r="GU20" s="276"/>
      <c r="GV20" s="276"/>
      <c r="GW20" s="276"/>
      <c r="GX20" s="276"/>
      <c r="GY20" s="276"/>
      <c r="GZ20" s="276"/>
      <c r="HA20" s="276"/>
      <c r="HB20" s="276"/>
      <c r="HC20" s="276"/>
      <c r="HD20" s="276"/>
      <c r="HE20" s="276"/>
      <c r="HF20" s="276"/>
      <c r="HG20" s="276"/>
      <c r="HH20" s="276"/>
      <c r="HI20" s="276"/>
      <c r="HJ20" s="276"/>
      <c r="HK20" s="276"/>
      <c r="HL20" s="276"/>
      <c r="HM20" s="276"/>
      <c r="HN20" s="276"/>
      <c r="HO20" s="276"/>
      <c r="HP20" s="276"/>
      <c r="HQ20" s="276"/>
      <c r="HR20" s="276"/>
      <c r="HS20" s="276"/>
      <c r="HT20" s="276"/>
      <c r="HU20" s="276"/>
      <c r="HV20" s="276"/>
      <c r="HW20" s="276"/>
      <c r="HX20" s="276"/>
      <c r="HY20" s="276"/>
      <c r="HZ20" s="276"/>
      <c r="IA20" s="276"/>
      <c r="IB20" s="276"/>
      <c r="IC20" s="276"/>
      <c r="ID20" s="276"/>
      <c r="IE20" s="276"/>
      <c r="IF20" s="276"/>
      <c r="IG20" s="276"/>
      <c r="IH20" s="276"/>
      <c r="II20" s="276"/>
      <c r="IJ20" s="276"/>
      <c r="IK20" s="276"/>
      <c r="IL20" s="276"/>
      <c r="IM20" s="276"/>
      <c r="IN20" s="276"/>
      <c r="IO20" s="276"/>
      <c r="IP20" s="276"/>
      <c r="IQ20" s="276"/>
      <c r="IR20" s="276"/>
      <c r="IS20" s="276"/>
      <c r="IT20" s="276"/>
      <c r="IU20" s="276"/>
      <c r="IV20" s="276"/>
      <c r="IW20" s="276"/>
    </row>
    <row r="21" spans="1:257" ht="50.25" customHeight="1">
      <c r="A21" s="423" t="s">
        <v>204</v>
      </c>
      <c r="B21" s="424" t="s">
        <v>205</v>
      </c>
      <c r="C21" s="425"/>
      <c r="D21" s="426">
        <v>0</v>
      </c>
      <c r="E21" s="427">
        <f t="shared" si="1"/>
        <v>0</v>
      </c>
      <c r="F21" s="426">
        <v>0</v>
      </c>
      <c r="G21" s="428">
        <f t="shared" ref="G21:G28" si="2">F21/$F$14*1000</f>
        <v>0</v>
      </c>
      <c r="H21" s="429">
        <v>0</v>
      </c>
      <c r="I21" s="430">
        <f t="shared" si="0"/>
        <v>0</v>
      </c>
      <c r="J21" s="431">
        <v>0</v>
      </c>
      <c r="K21" s="432">
        <f t="shared" ref="K21:K28" si="3">J21/$J$14*1000</f>
        <v>0</v>
      </c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6"/>
      <c r="GE21" s="276"/>
      <c r="GF21" s="276"/>
      <c r="GG21" s="276"/>
      <c r="GH21" s="276"/>
      <c r="GI21" s="276"/>
      <c r="GJ21" s="276"/>
      <c r="GK21" s="276"/>
      <c r="GL21" s="276"/>
      <c r="GM21" s="276"/>
      <c r="GN21" s="276"/>
      <c r="GO21" s="276"/>
      <c r="GP21" s="276"/>
      <c r="GQ21" s="276"/>
      <c r="GR21" s="276"/>
      <c r="GS21" s="276"/>
      <c r="GT21" s="276"/>
      <c r="GU21" s="276"/>
      <c r="GV21" s="276"/>
      <c r="GW21" s="276"/>
      <c r="GX21" s="276"/>
      <c r="GY21" s="276"/>
      <c r="GZ21" s="276"/>
      <c r="HA21" s="276"/>
      <c r="HB21" s="276"/>
      <c r="HC21" s="276"/>
      <c r="HD21" s="276"/>
      <c r="HE21" s="276"/>
      <c r="HF21" s="276"/>
      <c r="HG21" s="276"/>
      <c r="HH21" s="276"/>
      <c r="HI21" s="276"/>
      <c r="HJ21" s="276"/>
      <c r="HK21" s="276"/>
      <c r="HL21" s="276"/>
      <c r="HM21" s="276"/>
      <c r="HN21" s="276"/>
      <c r="HO21" s="276"/>
      <c r="HP21" s="276"/>
      <c r="HQ21" s="276"/>
      <c r="HR21" s="276"/>
      <c r="HS21" s="276"/>
      <c r="HT21" s="276"/>
      <c r="HU21" s="276"/>
      <c r="HV21" s="276"/>
      <c r="HW21" s="276"/>
      <c r="HX21" s="276"/>
      <c r="HY21" s="276"/>
      <c r="HZ21" s="276"/>
      <c r="IA21" s="276"/>
      <c r="IB21" s="276"/>
      <c r="IC21" s="276"/>
      <c r="ID21" s="276"/>
      <c r="IE21" s="276"/>
      <c r="IF21" s="276"/>
      <c r="IG21" s="276"/>
      <c r="IH21" s="276"/>
      <c r="II21" s="276"/>
      <c r="IJ21" s="276"/>
      <c r="IK21" s="276"/>
      <c r="IL21" s="276"/>
      <c r="IM21" s="276"/>
      <c r="IN21" s="276"/>
      <c r="IO21" s="276"/>
      <c r="IP21" s="276"/>
      <c r="IQ21" s="276"/>
      <c r="IR21" s="276"/>
      <c r="IS21" s="276"/>
      <c r="IT21" s="276"/>
      <c r="IU21" s="276"/>
      <c r="IV21" s="276"/>
      <c r="IW21" s="276"/>
    </row>
    <row r="22" spans="1:257" ht="50.25" customHeight="1">
      <c r="A22" s="423" t="s">
        <v>129</v>
      </c>
      <c r="B22" s="424" t="s">
        <v>206</v>
      </c>
      <c r="C22" s="425"/>
      <c r="D22" s="426">
        <v>7277.4</v>
      </c>
      <c r="E22" s="427"/>
      <c r="F22" s="426">
        <v>4948.71</v>
      </c>
      <c r="G22" s="428"/>
      <c r="H22" s="429">
        <v>1964.81</v>
      </c>
      <c r="I22" s="430"/>
      <c r="J22" s="431">
        <v>363.88</v>
      </c>
      <c r="K22" s="432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6"/>
      <c r="FA22" s="276"/>
      <c r="FB22" s="276"/>
      <c r="FC22" s="276"/>
      <c r="FD22" s="276"/>
      <c r="FE22" s="276"/>
      <c r="FF22" s="276"/>
      <c r="FG22" s="276"/>
      <c r="FH22" s="276"/>
      <c r="FI22" s="276"/>
      <c r="FJ22" s="276"/>
      <c r="FK22" s="276"/>
      <c r="FL22" s="276"/>
      <c r="FM22" s="276"/>
      <c r="FN22" s="276"/>
      <c r="FO22" s="276"/>
      <c r="FP22" s="276"/>
      <c r="FQ22" s="276"/>
      <c r="FR22" s="276"/>
      <c r="FS22" s="276"/>
      <c r="FT22" s="276"/>
      <c r="FU22" s="276"/>
      <c r="FV22" s="276"/>
      <c r="FW22" s="276"/>
      <c r="FX22" s="276"/>
      <c r="FY22" s="276"/>
      <c r="FZ22" s="276"/>
      <c r="GA22" s="276"/>
      <c r="GB22" s="276"/>
      <c r="GC22" s="276"/>
      <c r="GD22" s="276"/>
      <c r="GE22" s="276"/>
      <c r="GF22" s="276"/>
      <c r="GG22" s="276"/>
      <c r="GH22" s="276"/>
      <c r="GI22" s="276"/>
      <c r="GJ22" s="276"/>
      <c r="GK22" s="276"/>
      <c r="GL22" s="276"/>
      <c r="GM22" s="276"/>
      <c r="GN22" s="276"/>
      <c r="GO22" s="276"/>
      <c r="GP22" s="276"/>
      <c r="GQ22" s="276"/>
      <c r="GR22" s="276"/>
      <c r="GS22" s="276"/>
      <c r="GT22" s="276"/>
      <c r="GU22" s="276"/>
      <c r="GV22" s="276"/>
      <c r="GW22" s="276"/>
      <c r="GX22" s="276"/>
      <c r="GY22" s="276"/>
      <c r="GZ22" s="276"/>
      <c r="HA22" s="276"/>
      <c r="HB22" s="276"/>
      <c r="HC22" s="276"/>
      <c r="HD22" s="276"/>
      <c r="HE22" s="276"/>
      <c r="HF22" s="276"/>
      <c r="HG22" s="276"/>
      <c r="HH22" s="276"/>
      <c r="HI22" s="276"/>
      <c r="HJ22" s="276"/>
      <c r="HK22" s="276"/>
      <c r="HL22" s="276"/>
      <c r="HM22" s="276"/>
      <c r="HN22" s="276"/>
      <c r="HO22" s="276"/>
      <c r="HP22" s="276"/>
      <c r="HQ22" s="276"/>
      <c r="HR22" s="276"/>
      <c r="HS22" s="276"/>
      <c r="HT22" s="276"/>
      <c r="HU22" s="276"/>
      <c r="HV22" s="276"/>
      <c r="HW22" s="276"/>
      <c r="HX22" s="276"/>
      <c r="HY22" s="276"/>
      <c r="HZ22" s="276"/>
      <c r="IA22" s="276"/>
      <c r="IB22" s="276"/>
      <c r="IC22" s="276"/>
      <c r="ID22" s="276"/>
      <c r="IE22" s="276"/>
      <c r="IF22" s="276"/>
      <c r="IG22" s="276"/>
      <c r="IH22" s="276"/>
      <c r="II22" s="276"/>
      <c r="IJ22" s="276"/>
      <c r="IK22" s="276"/>
      <c r="IL22" s="276"/>
      <c r="IM22" s="276"/>
      <c r="IN22" s="276"/>
      <c r="IO22" s="276"/>
      <c r="IP22" s="276"/>
      <c r="IQ22" s="276"/>
      <c r="IR22" s="276"/>
      <c r="IS22" s="276"/>
      <c r="IT22" s="276"/>
      <c r="IU22" s="276"/>
      <c r="IV22" s="276"/>
      <c r="IW22" s="276"/>
    </row>
    <row r="23" spans="1:257" ht="39.75" customHeight="1">
      <c r="A23" s="423" t="s">
        <v>207</v>
      </c>
      <c r="B23" s="424" t="s">
        <v>208</v>
      </c>
      <c r="C23" s="425"/>
      <c r="D23" s="426">
        <f>F23+H23+J23</f>
        <v>0</v>
      </c>
      <c r="E23" s="427">
        <f>SUM(E24:E25)</f>
        <v>0</v>
      </c>
      <c r="F23" s="426">
        <f>F24+F25</f>
        <v>0</v>
      </c>
      <c r="G23" s="428">
        <f>SUM(G24:G25)</f>
        <v>0</v>
      </c>
      <c r="H23" s="429">
        <f>H24+H25</f>
        <v>0</v>
      </c>
      <c r="I23" s="430">
        <f>SUM(I24:I25)</f>
        <v>0</v>
      </c>
      <c r="J23" s="431">
        <f>J24+J25</f>
        <v>0</v>
      </c>
      <c r="K23" s="432">
        <f>SUM(K24:K25)</f>
        <v>0</v>
      </c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  <c r="GN23" s="276"/>
      <c r="GO23" s="276"/>
      <c r="GP23" s="276"/>
      <c r="GQ23" s="276"/>
      <c r="GR23" s="276"/>
      <c r="GS23" s="276"/>
      <c r="GT23" s="276"/>
      <c r="GU23" s="276"/>
      <c r="GV23" s="276"/>
      <c r="GW23" s="276"/>
      <c r="GX23" s="276"/>
      <c r="GY23" s="276"/>
      <c r="GZ23" s="276"/>
      <c r="HA23" s="276"/>
      <c r="HB23" s="276"/>
      <c r="HC23" s="276"/>
      <c r="HD23" s="276"/>
      <c r="HE23" s="276"/>
      <c r="HF23" s="276"/>
      <c r="HG23" s="276"/>
      <c r="HH23" s="276"/>
      <c r="HI23" s="276"/>
      <c r="HJ23" s="276"/>
      <c r="HK23" s="276"/>
      <c r="HL23" s="276"/>
      <c r="HM23" s="276"/>
      <c r="HN23" s="276"/>
      <c r="HO23" s="276"/>
      <c r="HP23" s="276"/>
      <c r="HQ23" s="276"/>
      <c r="HR23" s="276"/>
      <c r="HS23" s="276"/>
      <c r="HT23" s="276"/>
      <c r="HU23" s="276"/>
      <c r="HV23" s="276"/>
      <c r="HW23" s="276"/>
      <c r="HX23" s="276"/>
      <c r="HY23" s="276"/>
      <c r="HZ23" s="276"/>
      <c r="IA23" s="276"/>
      <c r="IB23" s="276"/>
      <c r="IC23" s="276"/>
      <c r="ID23" s="276"/>
      <c r="IE23" s="276"/>
      <c r="IF23" s="276"/>
      <c r="IG23" s="276"/>
      <c r="IH23" s="276"/>
      <c r="II23" s="276"/>
      <c r="IJ23" s="276"/>
      <c r="IK23" s="276"/>
      <c r="IL23" s="276"/>
      <c r="IM23" s="276"/>
      <c r="IN23" s="276"/>
      <c r="IO23" s="276"/>
      <c r="IP23" s="276"/>
      <c r="IQ23" s="276"/>
      <c r="IR23" s="276"/>
      <c r="IS23" s="276"/>
      <c r="IT23" s="276"/>
      <c r="IU23" s="276"/>
      <c r="IV23" s="276"/>
      <c r="IW23" s="276"/>
    </row>
    <row r="24" spans="1:257" ht="15.75">
      <c r="A24" s="423" t="s">
        <v>209</v>
      </c>
      <c r="B24" s="433" t="s">
        <v>210</v>
      </c>
      <c r="C24" s="434"/>
      <c r="D24" s="426">
        <f>F24+H24+J24</f>
        <v>0</v>
      </c>
      <c r="E24" s="427">
        <f t="shared" si="1"/>
        <v>0</v>
      </c>
      <c r="F24" s="426"/>
      <c r="G24" s="428">
        <f t="shared" si="2"/>
        <v>0</v>
      </c>
      <c r="H24" s="429"/>
      <c r="I24" s="430">
        <f t="shared" si="0"/>
        <v>0</v>
      </c>
      <c r="J24" s="431"/>
      <c r="K24" s="432">
        <f t="shared" si="3"/>
        <v>0</v>
      </c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  <c r="GP24" s="276"/>
      <c r="GQ24" s="276"/>
      <c r="GR24" s="276"/>
      <c r="GS24" s="276"/>
      <c r="GT24" s="276"/>
      <c r="GU24" s="276"/>
      <c r="GV24" s="276"/>
      <c r="GW24" s="276"/>
      <c r="GX24" s="276"/>
      <c r="GY24" s="276"/>
      <c r="GZ24" s="276"/>
      <c r="HA24" s="276"/>
      <c r="HB24" s="276"/>
      <c r="HC24" s="276"/>
      <c r="HD24" s="276"/>
      <c r="HE24" s="276"/>
      <c r="HF24" s="276"/>
      <c r="HG24" s="276"/>
      <c r="HH24" s="276"/>
      <c r="HI24" s="276"/>
      <c r="HJ24" s="276"/>
      <c r="HK24" s="276"/>
      <c r="HL24" s="276"/>
      <c r="HM24" s="276"/>
      <c r="HN24" s="276"/>
      <c r="HO24" s="276"/>
      <c r="HP24" s="276"/>
      <c r="HQ24" s="276"/>
      <c r="HR24" s="276"/>
      <c r="HS24" s="276"/>
      <c r="HT24" s="276"/>
      <c r="HU24" s="276"/>
      <c r="HV24" s="276"/>
      <c r="HW24" s="276"/>
      <c r="HX24" s="276"/>
      <c r="HY24" s="276"/>
      <c r="HZ24" s="276"/>
      <c r="IA24" s="276"/>
      <c r="IB24" s="276"/>
      <c r="IC24" s="276"/>
      <c r="ID24" s="276"/>
      <c r="IE24" s="276"/>
      <c r="IF24" s="276"/>
      <c r="IG24" s="276"/>
      <c r="IH24" s="276"/>
      <c r="II24" s="276"/>
      <c r="IJ24" s="276"/>
      <c r="IK24" s="276"/>
      <c r="IL24" s="276"/>
      <c r="IM24" s="276"/>
      <c r="IN24" s="276"/>
      <c r="IO24" s="276"/>
      <c r="IP24" s="276"/>
      <c r="IQ24" s="276"/>
      <c r="IR24" s="276"/>
      <c r="IS24" s="276"/>
      <c r="IT24" s="276"/>
      <c r="IU24" s="276"/>
      <c r="IV24" s="276"/>
      <c r="IW24" s="276"/>
    </row>
    <row r="25" spans="1:257" ht="15.75">
      <c r="A25" s="423" t="s">
        <v>211</v>
      </c>
      <c r="B25" s="433" t="s">
        <v>212</v>
      </c>
      <c r="C25" s="434"/>
      <c r="D25" s="426">
        <f>F25+H25+J25</f>
        <v>0</v>
      </c>
      <c r="E25" s="427">
        <f>D25/$D$15*1000/12</f>
        <v>0</v>
      </c>
      <c r="F25" s="426"/>
      <c r="G25" s="428">
        <f>F25/$F$15*1000/12</f>
        <v>0</v>
      </c>
      <c r="H25" s="429"/>
      <c r="I25" s="430">
        <f>H25/$H$15*1000/12</f>
        <v>0</v>
      </c>
      <c r="J25" s="431"/>
      <c r="K25" s="432">
        <f>J25/$J$15*1000/12</f>
        <v>0</v>
      </c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  <c r="GN25" s="276"/>
      <c r="GO25" s="276"/>
      <c r="GP25" s="276"/>
      <c r="GQ25" s="276"/>
      <c r="GR25" s="276"/>
      <c r="GS25" s="276"/>
      <c r="GT25" s="276"/>
      <c r="GU25" s="276"/>
      <c r="GV25" s="276"/>
      <c r="GW25" s="276"/>
      <c r="GX25" s="276"/>
      <c r="GY25" s="276"/>
      <c r="GZ25" s="276"/>
      <c r="HA25" s="276"/>
      <c r="HB25" s="276"/>
      <c r="HC25" s="276"/>
      <c r="HD25" s="276"/>
      <c r="HE25" s="276"/>
      <c r="HF25" s="276"/>
      <c r="HG25" s="276"/>
      <c r="HH25" s="276"/>
      <c r="HI25" s="276"/>
      <c r="HJ25" s="276"/>
      <c r="HK25" s="276"/>
      <c r="HL25" s="276"/>
      <c r="HM25" s="276"/>
      <c r="HN25" s="276"/>
      <c r="HO25" s="276"/>
      <c r="HP25" s="276"/>
      <c r="HQ25" s="276"/>
      <c r="HR25" s="276"/>
      <c r="HS25" s="276"/>
      <c r="HT25" s="276"/>
      <c r="HU25" s="276"/>
      <c r="HV25" s="276"/>
      <c r="HW25" s="276"/>
      <c r="HX25" s="276"/>
      <c r="HY25" s="276"/>
      <c r="HZ25" s="276"/>
      <c r="IA25" s="276"/>
      <c r="IB25" s="276"/>
      <c r="IC25" s="276"/>
      <c r="ID25" s="276"/>
      <c r="IE25" s="276"/>
      <c r="IF25" s="276"/>
      <c r="IG25" s="276"/>
      <c r="IH25" s="276"/>
      <c r="II25" s="276"/>
      <c r="IJ25" s="276"/>
      <c r="IK25" s="276"/>
      <c r="IL25" s="276"/>
      <c r="IM25" s="276"/>
      <c r="IN25" s="276"/>
      <c r="IO25" s="276"/>
      <c r="IP25" s="276"/>
      <c r="IQ25" s="276"/>
      <c r="IR25" s="276"/>
      <c r="IS25" s="276"/>
      <c r="IT25" s="276"/>
      <c r="IU25" s="276"/>
      <c r="IV25" s="276"/>
      <c r="IW25" s="276"/>
    </row>
    <row r="26" spans="1:257" s="280" customFormat="1" ht="49.5" customHeight="1">
      <c r="A26" s="423" t="s">
        <v>213</v>
      </c>
      <c r="B26" s="424" t="s">
        <v>214</v>
      </c>
      <c r="C26" s="425"/>
      <c r="D26" s="426"/>
      <c r="E26" s="427">
        <f>SUM(E27:E28)</f>
        <v>0</v>
      </c>
      <c r="F26" s="426">
        <f>F27+F28</f>
        <v>14841.41</v>
      </c>
      <c r="G26" s="426">
        <f>G27+G28</f>
        <v>1050.9246408501767</v>
      </c>
      <c r="H26" s="429">
        <f>H27+H28</f>
        <v>5892.93</v>
      </c>
      <c r="I26" s="430">
        <f>SUM(I27:I28)</f>
        <v>1050.9052194568685</v>
      </c>
      <c r="J26" s="431">
        <f>J27+J28</f>
        <v>1091.3</v>
      </c>
      <c r="K26" s="432">
        <f>SUM(K27:K28)</f>
        <v>1050.7514996293053</v>
      </c>
    </row>
    <row r="27" spans="1:257" ht="18.75" customHeight="1">
      <c r="A27" s="423" t="s">
        <v>215</v>
      </c>
      <c r="B27" s="424" t="s">
        <v>216</v>
      </c>
      <c r="C27" s="425"/>
      <c r="D27" s="426"/>
      <c r="E27" s="427"/>
      <c r="F27" s="426">
        <v>14841.41</v>
      </c>
      <c r="G27" s="428">
        <f>F27/F14*1000</f>
        <v>1050.9246408501767</v>
      </c>
      <c r="H27" s="429">
        <v>5892.93</v>
      </c>
      <c r="I27" s="430">
        <f>H27/H14*1000</f>
        <v>1050.9052194568685</v>
      </c>
      <c r="J27" s="431">
        <v>1091.3</v>
      </c>
      <c r="K27" s="432">
        <f>J27/J14*1000</f>
        <v>1050.7514996293053</v>
      </c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  <c r="GN27" s="276"/>
      <c r="GO27" s="276"/>
      <c r="GP27" s="276"/>
      <c r="GQ27" s="276"/>
      <c r="GR27" s="276"/>
      <c r="GS27" s="276"/>
      <c r="GT27" s="276"/>
      <c r="GU27" s="276"/>
      <c r="GV27" s="276"/>
      <c r="GW27" s="276"/>
      <c r="GX27" s="276"/>
      <c r="GY27" s="276"/>
      <c r="GZ27" s="276"/>
      <c r="HA27" s="276"/>
      <c r="HB27" s="276"/>
      <c r="HC27" s="276"/>
      <c r="HD27" s="276"/>
      <c r="HE27" s="276"/>
      <c r="HF27" s="276"/>
      <c r="HG27" s="276"/>
      <c r="HH27" s="276"/>
      <c r="HI27" s="276"/>
      <c r="HJ27" s="276"/>
      <c r="HK27" s="276"/>
      <c r="HL27" s="276"/>
      <c r="HM27" s="276"/>
      <c r="HN27" s="276"/>
      <c r="HO27" s="276"/>
      <c r="HP27" s="276"/>
      <c r="HQ27" s="276"/>
      <c r="HR27" s="276"/>
      <c r="HS27" s="276"/>
      <c r="HT27" s="276"/>
      <c r="HU27" s="276"/>
      <c r="HV27" s="276"/>
      <c r="HW27" s="276"/>
      <c r="HX27" s="276"/>
      <c r="HY27" s="276"/>
      <c r="HZ27" s="276"/>
      <c r="IA27" s="276"/>
      <c r="IB27" s="276"/>
      <c r="IC27" s="276"/>
      <c r="ID27" s="276"/>
      <c r="IE27" s="276"/>
      <c r="IF27" s="276"/>
      <c r="IG27" s="276"/>
      <c r="IH27" s="276"/>
      <c r="II27" s="276"/>
      <c r="IJ27" s="276"/>
      <c r="IK27" s="276"/>
      <c r="IL27" s="276"/>
      <c r="IM27" s="276"/>
      <c r="IN27" s="276"/>
      <c r="IO27" s="276"/>
      <c r="IP27" s="276"/>
      <c r="IQ27" s="276"/>
      <c r="IR27" s="276"/>
      <c r="IS27" s="276"/>
      <c r="IT27" s="276"/>
      <c r="IU27" s="276"/>
      <c r="IV27" s="276"/>
      <c r="IW27" s="276"/>
    </row>
    <row r="28" spans="1:257" ht="18.75" customHeight="1">
      <c r="A28" s="423" t="s">
        <v>217</v>
      </c>
      <c r="B28" s="424" t="s">
        <v>218</v>
      </c>
      <c r="C28" s="425"/>
      <c r="D28" s="426">
        <f>D24/D14*1000</f>
        <v>0</v>
      </c>
      <c r="E28" s="427">
        <f t="shared" si="1"/>
        <v>0</v>
      </c>
      <c r="F28" s="426">
        <f>F24/F14*1000</f>
        <v>0</v>
      </c>
      <c r="G28" s="428">
        <f t="shared" si="2"/>
        <v>0</v>
      </c>
      <c r="H28" s="429">
        <f>H24/H14*1000</f>
        <v>0</v>
      </c>
      <c r="I28" s="430">
        <f t="shared" si="0"/>
        <v>0</v>
      </c>
      <c r="J28" s="431">
        <f>J24/J14*1000</f>
        <v>0</v>
      </c>
      <c r="K28" s="432">
        <f t="shared" si="3"/>
        <v>0</v>
      </c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6"/>
      <c r="FK28" s="276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6"/>
      <c r="FZ28" s="276"/>
      <c r="GA28" s="276"/>
      <c r="GB28" s="276"/>
      <c r="GC28" s="276"/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  <c r="GN28" s="276"/>
      <c r="GO28" s="276"/>
      <c r="GP28" s="276"/>
      <c r="GQ28" s="276"/>
      <c r="GR28" s="276"/>
      <c r="GS28" s="276"/>
      <c r="GT28" s="276"/>
      <c r="GU28" s="276"/>
      <c r="GV28" s="276"/>
      <c r="GW28" s="276"/>
      <c r="GX28" s="276"/>
      <c r="GY28" s="276"/>
      <c r="GZ28" s="276"/>
      <c r="HA28" s="276"/>
      <c r="HB28" s="276"/>
      <c r="HC28" s="276"/>
      <c r="HD28" s="276"/>
      <c r="HE28" s="276"/>
      <c r="HF28" s="276"/>
      <c r="HG28" s="276"/>
      <c r="HH28" s="276"/>
      <c r="HI28" s="276"/>
      <c r="HJ28" s="276"/>
      <c r="HK28" s="276"/>
      <c r="HL28" s="276"/>
      <c r="HM28" s="276"/>
      <c r="HN28" s="276"/>
      <c r="HO28" s="276"/>
      <c r="HP28" s="276"/>
      <c r="HQ28" s="276"/>
      <c r="HR28" s="276"/>
      <c r="HS28" s="276"/>
      <c r="HT28" s="276"/>
      <c r="HU28" s="276"/>
      <c r="HV28" s="276"/>
      <c r="HW28" s="276"/>
      <c r="HX28" s="276"/>
      <c r="HY28" s="276"/>
      <c r="HZ28" s="276"/>
      <c r="IA28" s="276"/>
      <c r="IB28" s="276"/>
      <c r="IC28" s="276"/>
      <c r="ID28" s="276"/>
      <c r="IE28" s="276"/>
      <c r="IF28" s="276"/>
      <c r="IG28" s="276"/>
      <c r="IH28" s="276"/>
      <c r="II28" s="276"/>
      <c r="IJ28" s="276"/>
      <c r="IK28" s="276"/>
      <c r="IL28" s="276"/>
      <c r="IM28" s="276"/>
      <c r="IN28" s="276"/>
      <c r="IO28" s="276"/>
      <c r="IP28" s="276"/>
      <c r="IQ28" s="276"/>
      <c r="IR28" s="276"/>
      <c r="IS28" s="276"/>
      <c r="IT28" s="276"/>
      <c r="IU28" s="276"/>
      <c r="IV28" s="276"/>
      <c r="IW28" s="276"/>
    </row>
    <row r="29" spans="1:257" s="280" customFormat="1" ht="63" customHeight="1">
      <c r="A29" s="423" t="s">
        <v>219</v>
      </c>
      <c r="B29" s="424" t="s">
        <v>220</v>
      </c>
      <c r="C29" s="425"/>
      <c r="D29" s="426"/>
      <c r="E29" s="427"/>
      <c r="F29" s="426">
        <f>F30+F31</f>
        <v>4948.71</v>
      </c>
      <c r="G29" s="428">
        <f>G30+G31</f>
        <v>51905.915670232847</v>
      </c>
      <c r="H29" s="429">
        <f t="shared" ref="H29:K29" si="4">H30+H31</f>
        <v>1964.81</v>
      </c>
      <c r="I29" s="430">
        <f t="shared" si="4"/>
        <v>51901.659957101037</v>
      </c>
      <c r="J29" s="431">
        <f t="shared" si="4"/>
        <v>363.88</v>
      </c>
      <c r="K29" s="432">
        <f t="shared" si="4"/>
        <v>51896.856637572018</v>
      </c>
      <c r="L29" s="281"/>
      <c r="M29" s="281"/>
      <c r="N29" s="281"/>
    </row>
    <row r="30" spans="1:257" ht="18.75" customHeight="1">
      <c r="A30" s="423" t="s">
        <v>221</v>
      </c>
      <c r="B30" s="424" t="s">
        <v>222</v>
      </c>
      <c r="C30" s="425"/>
      <c r="D30" s="426"/>
      <c r="E30" s="427"/>
      <c r="F30" s="426">
        <v>4948.71</v>
      </c>
      <c r="G30" s="428">
        <f>F30/F15/12*1000</f>
        <v>51905.915670232847</v>
      </c>
      <c r="H30" s="429">
        <v>1964.81</v>
      </c>
      <c r="I30" s="430">
        <f>H30/H15/12*1000</f>
        <v>51901.659957101037</v>
      </c>
      <c r="J30" s="431">
        <v>363.88</v>
      </c>
      <c r="K30" s="432">
        <f>J30/J15/12*1000</f>
        <v>51896.856637572018</v>
      </c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  <c r="GN30" s="276"/>
      <c r="GO30" s="276"/>
      <c r="GP30" s="276"/>
      <c r="GQ30" s="276"/>
      <c r="GR30" s="276"/>
      <c r="GS30" s="276"/>
      <c r="GT30" s="276"/>
      <c r="GU30" s="276"/>
      <c r="GV30" s="276"/>
      <c r="GW30" s="276"/>
      <c r="GX30" s="276"/>
      <c r="GY30" s="276"/>
      <c r="GZ30" s="276"/>
      <c r="HA30" s="276"/>
      <c r="HB30" s="276"/>
      <c r="HC30" s="276"/>
      <c r="HD30" s="276"/>
      <c r="HE30" s="276"/>
      <c r="HF30" s="276"/>
      <c r="HG30" s="276"/>
      <c r="HH30" s="276"/>
      <c r="HI30" s="276"/>
      <c r="HJ30" s="276"/>
      <c r="HK30" s="276"/>
      <c r="HL30" s="276"/>
      <c r="HM30" s="276"/>
      <c r="HN30" s="276"/>
      <c r="HO30" s="276"/>
      <c r="HP30" s="276"/>
      <c r="HQ30" s="276"/>
      <c r="HR30" s="276"/>
      <c r="HS30" s="276"/>
      <c r="HT30" s="276"/>
      <c r="HU30" s="276"/>
      <c r="HV30" s="276"/>
      <c r="HW30" s="276"/>
      <c r="HX30" s="276"/>
      <c r="HY30" s="276"/>
      <c r="HZ30" s="276"/>
      <c r="IA30" s="276"/>
      <c r="IB30" s="276"/>
      <c r="IC30" s="276"/>
      <c r="ID30" s="276"/>
      <c r="IE30" s="276"/>
      <c r="IF30" s="276"/>
      <c r="IG30" s="276"/>
      <c r="IH30" s="276"/>
      <c r="II30" s="276"/>
      <c r="IJ30" s="276"/>
      <c r="IK30" s="276"/>
      <c r="IL30" s="276"/>
      <c r="IM30" s="276"/>
      <c r="IN30" s="276"/>
      <c r="IO30" s="276"/>
      <c r="IP30" s="276"/>
      <c r="IQ30" s="276"/>
      <c r="IR30" s="276"/>
      <c r="IS30" s="276"/>
      <c r="IT30" s="276"/>
      <c r="IU30" s="276"/>
      <c r="IV30" s="276"/>
      <c r="IW30" s="276"/>
    </row>
    <row r="31" spans="1:257" ht="18.75" customHeight="1" thickBot="1">
      <c r="A31" s="423" t="s">
        <v>223</v>
      </c>
      <c r="B31" s="424" t="s">
        <v>224</v>
      </c>
      <c r="C31" s="425"/>
      <c r="D31" s="426">
        <f>D25/D15/12*1000</f>
        <v>0</v>
      </c>
      <c r="E31" s="427">
        <f>D23/$D$15*1000/12</f>
        <v>0</v>
      </c>
      <c r="F31" s="426">
        <f>F25/F15</f>
        <v>0</v>
      </c>
      <c r="G31" s="428">
        <f>F23/$F$15*1000/12</f>
        <v>0</v>
      </c>
      <c r="H31" s="429">
        <f>H25/H15/12*1000</f>
        <v>0</v>
      </c>
      <c r="I31" s="430">
        <f>H23/$H$15*1000/12</f>
        <v>0</v>
      </c>
      <c r="J31" s="431">
        <f>J25/J15/12*1000</f>
        <v>0</v>
      </c>
      <c r="K31" s="432">
        <f>J23/$J$15*1000/12</f>
        <v>0</v>
      </c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  <c r="GN31" s="276"/>
      <c r="GO31" s="276"/>
      <c r="GP31" s="276"/>
      <c r="GQ31" s="276"/>
      <c r="GR31" s="276"/>
      <c r="GS31" s="276"/>
      <c r="GT31" s="276"/>
      <c r="GU31" s="276"/>
      <c r="GV31" s="276"/>
      <c r="GW31" s="276"/>
      <c r="GX31" s="276"/>
      <c r="GY31" s="276"/>
      <c r="GZ31" s="276"/>
      <c r="HA31" s="276"/>
      <c r="HB31" s="276"/>
      <c r="HC31" s="276"/>
      <c r="HD31" s="276"/>
      <c r="HE31" s="276"/>
      <c r="HF31" s="276"/>
      <c r="HG31" s="276"/>
      <c r="HH31" s="276"/>
      <c r="HI31" s="276"/>
      <c r="HJ31" s="276"/>
      <c r="HK31" s="276"/>
      <c r="HL31" s="276"/>
      <c r="HM31" s="276"/>
      <c r="HN31" s="276"/>
      <c r="HO31" s="276"/>
      <c r="HP31" s="276"/>
      <c r="HQ31" s="276"/>
      <c r="HR31" s="276"/>
      <c r="HS31" s="276"/>
      <c r="HT31" s="276"/>
      <c r="HU31" s="276"/>
      <c r="HV31" s="276"/>
      <c r="HW31" s="276"/>
      <c r="HX31" s="276"/>
      <c r="HY31" s="276"/>
      <c r="HZ31" s="276"/>
      <c r="IA31" s="276"/>
      <c r="IB31" s="276"/>
      <c r="IC31" s="276"/>
      <c r="ID31" s="276"/>
      <c r="IE31" s="276"/>
      <c r="IF31" s="276"/>
      <c r="IG31" s="276"/>
      <c r="IH31" s="276"/>
      <c r="II31" s="276"/>
      <c r="IJ31" s="276"/>
      <c r="IK31" s="276"/>
      <c r="IL31" s="276"/>
      <c r="IM31" s="276"/>
      <c r="IN31" s="276"/>
      <c r="IO31" s="276"/>
      <c r="IP31" s="276"/>
      <c r="IQ31" s="276"/>
      <c r="IR31" s="276"/>
      <c r="IS31" s="276"/>
      <c r="IT31" s="276"/>
      <c r="IU31" s="276"/>
      <c r="IV31" s="276"/>
      <c r="IW31" s="276"/>
    </row>
    <row r="32" spans="1:257" ht="33.75" hidden="1" customHeight="1" thickBot="1">
      <c r="A32" s="491" t="s">
        <v>157</v>
      </c>
      <c r="B32" s="492"/>
      <c r="C32" s="492"/>
      <c r="D32" s="492"/>
      <c r="E32" s="492"/>
      <c r="F32" s="492"/>
      <c r="G32" s="492"/>
      <c r="H32" s="492"/>
      <c r="I32" s="492"/>
      <c r="J32" s="492"/>
      <c r="K32" s="493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  <c r="GP32" s="276"/>
      <c r="GQ32" s="276"/>
      <c r="GR32" s="276"/>
      <c r="GS32" s="276"/>
      <c r="GT32" s="276"/>
      <c r="GU32" s="276"/>
      <c r="GV32" s="276"/>
      <c r="GW32" s="276"/>
      <c r="GX32" s="276"/>
      <c r="GY32" s="276"/>
      <c r="GZ32" s="276"/>
      <c r="HA32" s="276"/>
      <c r="HB32" s="276"/>
      <c r="HC32" s="276"/>
      <c r="HD32" s="276"/>
      <c r="HE32" s="276"/>
      <c r="HF32" s="276"/>
      <c r="HG32" s="276"/>
      <c r="HH32" s="276"/>
      <c r="HI32" s="276"/>
      <c r="HJ32" s="276"/>
      <c r="HK32" s="276"/>
      <c r="HL32" s="276"/>
      <c r="HM32" s="276"/>
      <c r="HN32" s="276"/>
      <c r="HO32" s="276"/>
      <c r="HP32" s="276"/>
      <c r="HQ32" s="276"/>
      <c r="HR32" s="276"/>
      <c r="HS32" s="276"/>
      <c r="HT32" s="276"/>
      <c r="HU32" s="276"/>
      <c r="HV32" s="276"/>
      <c r="HW32" s="276"/>
      <c r="HX32" s="276"/>
      <c r="HY32" s="276"/>
      <c r="HZ32" s="276"/>
      <c r="IA32" s="276"/>
      <c r="IB32" s="276"/>
      <c r="IC32" s="276"/>
      <c r="ID32" s="276"/>
      <c r="IE32" s="276"/>
      <c r="IF32" s="276"/>
      <c r="IG32" s="276"/>
      <c r="IH32" s="276"/>
      <c r="II32" s="276"/>
      <c r="IJ32" s="276"/>
      <c r="IK32" s="276"/>
      <c r="IL32" s="276"/>
      <c r="IM32" s="276"/>
      <c r="IN32" s="276"/>
      <c r="IO32" s="276"/>
      <c r="IP32" s="276"/>
      <c r="IQ32" s="276"/>
      <c r="IR32" s="276"/>
      <c r="IS32" s="276"/>
      <c r="IT32" s="276"/>
      <c r="IU32" s="276"/>
      <c r="IV32" s="276"/>
      <c r="IW32" s="276"/>
    </row>
    <row r="33" spans="1:257" ht="50.25" hidden="1" customHeight="1">
      <c r="A33" s="359" t="s">
        <v>225</v>
      </c>
      <c r="B33" s="369" t="s">
        <v>226</v>
      </c>
      <c r="C33" s="370"/>
      <c r="D33" s="363"/>
      <c r="E33" s="368"/>
      <c r="F33" s="363"/>
      <c r="G33" s="364"/>
      <c r="H33" s="365"/>
      <c r="I33" s="366"/>
      <c r="J33" s="367"/>
      <c r="K33" s="368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6"/>
      <c r="DL33" s="276"/>
      <c r="DM33" s="276"/>
      <c r="DN33" s="276"/>
      <c r="DO33" s="276"/>
      <c r="DP33" s="276"/>
      <c r="DQ33" s="276"/>
      <c r="DR33" s="276"/>
      <c r="DS33" s="276"/>
      <c r="DT33" s="276"/>
      <c r="DU33" s="276"/>
      <c r="DV33" s="276"/>
      <c r="DW33" s="276"/>
      <c r="DX33" s="276"/>
      <c r="DY33" s="276"/>
      <c r="DZ33" s="276"/>
      <c r="EA33" s="276"/>
      <c r="EB33" s="276"/>
      <c r="EC33" s="276"/>
      <c r="ED33" s="276"/>
      <c r="EE33" s="276"/>
      <c r="EF33" s="276"/>
      <c r="EG33" s="276"/>
      <c r="EH33" s="276"/>
      <c r="EI33" s="276"/>
      <c r="EJ33" s="276"/>
      <c r="EK33" s="276"/>
      <c r="EL33" s="276"/>
      <c r="EM33" s="276"/>
      <c r="EN33" s="276"/>
      <c r="EO33" s="276"/>
      <c r="EP33" s="276"/>
      <c r="EQ33" s="276"/>
      <c r="ER33" s="276"/>
      <c r="ES33" s="276"/>
      <c r="ET33" s="276"/>
      <c r="EU33" s="276"/>
      <c r="EV33" s="276"/>
      <c r="EW33" s="276"/>
      <c r="EX33" s="276"/>
      <c r="EY33" s="276"/>
      <c r="EZ33" s="276"/>
      <c r="FA33" s="276"/>
      <c r="FB33" s="276"/>
      <c r="FC33" s="276"/>
      <c r="FD33" s="276"/>
      <c r="FE33" s="276"/>
      <c r="FF33" s="276"/>
      <c r="FG33" s="276"/>
      <c r="FH33" s="276"/>
      <c r="FI33" s="276"/>
      <c r="FJ33" s="276"/>
      <c r="FK33" s="276"/>
      <c r="FL33" s="276"/>
      <c r="FM33" s="276"/>
      <c r="FN33" s="276"/>
      <c r="FO33" s="276"/>
      <c r="FP33" s="276"/>
      <c r="FQ33" s="276"/>
      <c r="FR33" s="276"/>
      <c r="FS33" s="276"/>
      <c r="FT33" s="276"/>
      <c r="FU33" s="276"/>
      <c r="FV33" s="276"/>
      <c r="FW33" s="276"/>
      <c r="FX33" s="276"/>
      <c r="FY33" s="276"/>
      <c r="FZ33" s="276"/>
      <c r="GA33" s="276"/>
      <c r="GB33" s="276"/>
      <c r="GC33" s="276"/>
      <c r="GD33" s="276"/>
      <c r="GE33" s="276"/>
      <c r="GF33" s="276"/>
      <c r="GG33" s="276"/>
      <c r="GH33" s="276"/>
      <c r="GI33" s="276"/>
      <c r="GJ33" s="276"/>
      <c r="GK33" s="276"/>
      <c r="GL33" s="276"/>
      <c r="GM33" s="276"/>
      <c r="GN33" s="276"/>
      <c r="GO33" s="276"/>
      <c r="GP33" s="276"/>
      <c r="GQ33" s="276"/>
      <c r="GR33" s="276"/>
      <c r="GS33" s="276"/>
      <c r="GT33" s="276"/>
      <c r="GU33" s="276"/>
      <c r="GV33" s="276"/>
      <c r="GW33" s="276"/>
      <c r="GX33" s="276"/>
      <c r="GY33" s="276"/>
      <c r="GZ33" s="276"/>
      <c r="HA33" s="276"/>
      <c r="HB33" s="276"/>
      <c r="HC33" s="276"/>
      <c r="HD33" s="276"/>
      <c r="HE33" s="276"/>
      <c r="HF33" s="276"/>
      <c r="HG33" s="276"/>
      <c r="HH33" s="276"/>
      <c r="HI33" s="276"/>
      <c r="HJ33" s="276"/>
      <c r="HK33" s="276"/>
      <c r="HL33" s="276"/>
      <c r="HM33" s="276"/>
      <c r="HN33" s="276"/>
      <c r="HO33" s="276"/>
      <c r="HP33" s="276"/>
      <c r="HQ33" s="276"/>
      <c r="HR33" s="276"/>
      <c r="HS33" s="276"/>
      <c r="HT33" s="276"/>
      <c r="HU33" s="276"/>
      <c r="HV33" s="276"/>
      <c r="HW33" s="276"/>
      <c r="HX33" s="276"/>
      <c r="HY33" s="276"/>
      <c r="HZ33" s="276"/>
      <c r="IA33" s="276"/>
      <c r="IB33" s="276"/>
      <c r="IC33" s="276"/>
      <c r="ID33" s="276"/>
      <c r="IE33" s="276"/>
      <c r="IF33" s="276"/>
      <c r="IG33" s="276"/>
      <c r="IH33" s="276"/>
      <c r="II33" s="276"/>
      <c r="IJ33" s="276"/>
      <c r="IK33" s="276"/>
      <c r="IL33" s="276"/>
      <c r="IM33" s="276"/>
      <c r="IN33" s="276"/>
      <c r="IO33" s="276"/>
      <c r="IP33" s="276"/>
      <c r="IQ33" s="276"/>
      <c r="IR33" s="276"/>
      <c r="IS33" s="276"/>
      <c r="IT33" s="276"/>
      <c r="IU33" s="276"/>
      <c r="IV33" s="276"/>
      <c r="IW33" s="276"/>
    </row>
    <row r="34" spans="1:257" ht="34.5" hidden="1" customHeight="1">
      <c r="A34" s="359" t="s">
        <v>227</v>
      </c>
      <c r="B34" s="369" t="s">
        <v>228</v>
      </c>
      <c r="C34" s="370"/>
      <c r="D34" s="363"/>
      <c r="E34" s="368"/>
      <c r="F34" s="363"/>
      <c r="G34" s="364"/>
      <c r="H34" s="365"/>
      <c r="I34" s="366"/>
      <c r="J34" s="367"/>
      <c r="K34" s="368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76"/>
      <c r="DU34" s="276"/>
      <c r="DV34" s="276"/>
      <c r="DW34" s="276"/>
      <c r="DX34" s="276"/>
      <c r="DY34" s="276"/>
      <c r="DZ34" s="276"/>
      <c r="EA34" s="276"/>
      <c r="EB34" s="276"/>
      <c r="EC34" s="276"/>
      <c r="ED34" s="276"/>
      <c r="EE34" s="276"/>
      <c r="EF34" s="276"/>
      <c r="EG34" s="276"/>
      <c r="EH34" s="276"/>
      <c r="EI34" s="276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6"/>
      <c r="EU34" s="276"/>
      <c r="EV34" s="276"/>
      <c r="EW34" s="276"/>
      <c r="EX34" s="276"/>
      <c r="EY34" s="276"/>
      <c r="EZ34" s="276"/>
      <c r="FA34" s="276"/>
      <c r="FB34" s="276"/>
      <c r="FC34" s="276"/>
      <c r="FD34" s="276"/>
      <c r="FE34" s="276"/>
      <c r="FF34" s="276"/>
      <c r="FG34" s="276"/>
      <c r="FH34" s="276"/>
      <c r="FI34" s="276"/>
      <c r="FJ34" s="276"/>
      <c r="FK34" s="276"/>
      <c r="FL34" s="276"/>
      <c r="FM34" s="276"/>
      <c r="FN34" s="276"/>
      <c r="FO34" s="276"/>
      <c r="FP34" s="276"/>
      <c r="FQ34" s="276"/>
      <c r="FR34" s="276"/>
      <c r="FS34" s="276"/>
      <c r="FT34" s="276"/>
      <c r="FU34" s="276"/>
      <c r="FV34" s="276"/>
      <c r="FW34" s="276"/>
      <c r="FX34" s="276"/>
      <c r="FY34" s="276"/>
      <c r="FZ34" s="276"/>
      <c r="GA34" s="276"/>
      <c r="GB34" s="276"/>
      <c r="GC34" s="276"/>
      <c r="GD34" s="276"/>
      <c r="GE34" s="276"/>
      <c r="GF34" s="276"/>
      <c r="GG34" s="276"/>
      <c r="GH34" s="276"/>
      <c r="GI34" s="276"/>
      <c r="GJ34" s="276"/>
      <c r="GK34" s="276"/>
      <c r="GL34" s="276"/>
      <c r="GM34" s="276"/>
      <c r="GN34" s="276"/>
      <c r="GO34" s="276"/>
      <c r="GP34" s="276"/>
      <c r="GQ34" s="276"/>
      <c r="GR34" s="276"/>
      <c r="GS34" s="276"/>
      <c r="GT34" s="276"/>
      <c r="GU34" s="276"/>
      <c r="GV34" s="276"/>
      <c r="GW34" s="276"/>
      <c r="GX34" s="276"/>
      <c r="GY34" s="276"/>
      <c r="GZ34" s="276"/>
      <c r="HA34" s="276"/>
      <c r="HB34" s="276"/>
      <c r="HC34" s="276"/>
      <c r="HD34" s="276"/>
      <c r="HE34" s="276"/>
      <c r="HF34" s="276"/>
      <c r="HG34" s="276"/>
      <c r="HH34" s="276"/>
      <c r="HI34" s="276"/>
      <c r="HJ34" s="276"/>
      <c r="HK34" s="276"/>
      <c r="HL34" s="276"/>
      <c r="HM34" s="276"/>
      <c r="HN34" s="276"/>
      <c r="HO34" s="276"/>
      <c r="HP34" s="276"/>
      <c r="HQ34" s="276"/>
      <c r="HR34" s="276"/>
      <c r="HS34" s="276"/>
      <c r="HT34" s="276"/>
      <c r="HU34" s="276"/>
      <c r="HV34" s="276"/>
      <c r="HW34" s="276"/>
      <c r="HX34" s="276"/>
      <c r="HY34" s="276"/>
      <c r="HZ34" s="276"/>
      <c r="IA34" s="276"/>
      <c r="IB34" s="276"/>
      <c r="IC34" s="276"/>
      <c r="ID34" s="276"/>
      <c r="IE34" s="276"/>
      <c r="IF34" s="276"/>
      <c r="IG34" s="276"/>
      <c r="IH34" s="276"/>
      <c r="II34" s="276"/>
      <c r="IJ34" s="276"/>
      <c r="IK34" s="276"/>
      <c r="IL34" s="276"/>
      <c r="IM34" s="276"/>
      <c r="IN34" s="276"/>
      <c r="IO34" s="276"/>
      <c r="IP34" s="276"/>
      <c r="IQ34" s="276"/>
      <c r="IR34" s="276"/>
      <c r="IS34" s="276"/>
      <c r="IT34" s="276"/>
      <c r="IU34" s="276"/>
      <c r="IV34" s="276"/>
      <c r="IW34" s="276"/>
    </row>
    <row r="35" spans="1:257" s="280" customFormat="1" ht="48" hidden="1" customHeight="1">
      <c r="A35" s="359" t="s">
        <v>229</v>
      </c>
      <c r="B35" s="369" t="s">
        <v>230</v>
      </c>
      <c r="C35" s="370"/>
      <c r="D35" s="363"/>
      <c r="E35" s="368"/>
      <c r="F35" s="363"/>
      <c r="G35" s="364"/>
      <c r="H35" s="365"/>
      <c r="I35" s="366"/>
      <c r="J35" s="367"/>
      <c r="K35" s="368"/>
      <c r="IT35" s="282">
        <f>SUM(D35:IS35)</f>
        <v>0</v>
      </c>
    </row>
    <row r="36" spans="1:257" ht="18.75" hidden="1" customHeight="1">
      <c r="A36" s="359" t="s">
        <v>231</v>
      </c>
      <c r="B36" s="360" t="s">
        <v>222</v>
      </c>
      <c r="C36" s="361"/>
      <c r="D36" s="363"/>
      <c r="E36" s="362"/>
      <c r="F36" s="363"/>
      <c r="G36" s="364"/>
      <c r="H36" s="363"/>
      <c r="I36" s="366"/>
      <c r="J36" s="367"/>
      <c r="K36" s="368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76"/>
      <c r="DU36" s="276"/>
      <c r="DV36" s="276"/>
      <c r="DW36" s="276"/>
      <c r="DX36" s="276"/>
      <c r="DY36" s="276"/>
      <c r="DZ36" s="276"/>
      <c r="EA36" s="276"/>
      <c r="EB36" s="276"/>
      <c r="EC36" s="276"/>
      <c r="ED36" s="276"/>
      <c r="EE36" s="276"/>
      <c r="EF36" s="276"/>
      <c r="EG36" s="276"/>
      <c r="EH36" s="276"/>
      <c r="EI36" s="276"/>
      <c r="EJ36" s="276"/>
      <c r="EK36" s="276"/>
      <c r="EL36" s="276"/>
      <c r="EM36" s="276"/>
      <c r="EN36" s="276"/>
      <c r="EO36" s="276"/>
      <c r="EP36" s="276"/>
      <c r="EQ36" s="276"/>
      <c r="ER36" s="276"/>
      <c r="ES36" s="276"/>
      <c r="ET36" s="276"/>
      <c r="EU36" s="276"/>
      <c r="EV36" s="276"/>
      <c r="EW36" s="276"/>
      <c r="EX36" s="276"/>
      <c r="EY36" s="276"/>
      <c r="EZ36" s="276"/>
      <c r="FA36" s="276"/>
      <c r="FB36" s="276"/>
      <c r="FC36" s="276"/>
      <c r="FD36" s="276"/>
      <c r="FE36" s="276"/>
      <c r="FF36" s="276"/>
      <c r="FG36" s="276"/>
      <c r="FH36" s="276"/>
      <c r="FI36" s="276"/>
      <c r="FJ36" s="276"/>
      <c r="FK36" s="276"/>
      <c r="FL36" s="276"/>
      <c r="FM36" s="276"/>
      <c r="FN36" s="276"/>
      <c r="FO36" s="276"/>
      <c r="FP36" s="276"/>
      <c r="FQ36" s="276"/>
      <c r="FR36" s="276"/>
      <c r="FS36" s="276"/>
      <c r="FT36" s="276"/>
      <c r="FU36" s="276"/>
      <c r="FV36" s="276"/>
      <c r="FW36" s="276"/>
      <c r="FX36" s="276"/>
      <c r="FY36" s="276"/>
      <c r="FZ36" s="276"/>
      <c r="GA36" s="276"/>
      <c r="GB36" s="276"/>
      <c r="GC36" s="276"/>
      <c r="GD36" s="276"/>
      <c r="GE36" s="276"/>
      <c r="GF36" s="276"/>
      <c r="GG36" s="276"/>
      <c r="GH36" s="276"/>
      <c r="GI36" s="276"/>
      <c r="GJ36" s="276"/>
      <c r="GK36" s="276"/>
      <c r="GL36" s="276"/>
      <c r="GM36" s="276"/>
      <c r="GN36" s="276"/>
      <c r="GO36" s="276"/>
      <c r="GP36" s="276"/>
      <c r="GQ36" s="276"/>
      <c r="GR36" s="276"/>
      <c r="GS36" s="276"/>
      <c r="GT36" s="276"/>
      <c r="GU36" s="276"/>
      <c r="GV36" s="276"/>
      <c r="GW36" s="276"/>
      <c r="GX36" s="276"/>
      <c r="GY36" s="276"/>
      <c r="GZ36" s="276"/>
      <c r="HA36" s="276"/>
      <c r="HB36" s="276"/>
      <c r="HC36" s="276"/>
      <c r="HD36" s="276"/>
      <c r="HE36" s="276"/>
      <c r="HF36" s="276"/>
      <c r="HG36" s="276"/>
      <c r="HH36" s="276"/>
      <c r="HI36" s="276"/>
      <c r="HJ36" s="276"/>
      <c r="HK36" s="276"/>
      <c r="HL36" s="276"/>
      <c r="HM36" s="276"/>
      <c r="HN36" s="276"/>
      <c r="HO36" s="276"/>
      <c r="HP36" s="276"/>
      <c r="HQ36" s="276"/>
      <c r="HR36" s="276"/>
      <c r="HS36" s="276"/>
      <c r="HT36" s="276"/>
      <c r="HU36" s="276"/>
      <c r="HV36" s="276"/>
      <c r="HW36" s="276"/>
      <c r="HX36" s="276"/>
      <c r="HY36" s="276"/>
      <c r="HZ36" s="276"/>
      <c r="IA36" s="276"/>
      <c r="IB36" s="276"/>
      <c r="IC36" s="276"/>
      <c r="ID36" s="276"/>
      <c r="IE36" s="276"/>
      <c r="IF36" s="276"/>
      <c r="IG36" s="276"/>
      <c r="IH36" s="276"/>
      <c r="II36" s="276"/>
      <c r="IJ36" s="276"/>
      <c r="IK36" s="276"/>
      <c r="IL36" s="276"/>
      <c r="IM36" s="276"/>
      <c r="IN36" s="276"/>
      <c r="IO36" s="276"/>
      <c r="IP36" s="276"/>
      <c r="IQ36" s="276"/>
      <c r="IR36" s="276"/>
      <c r="IS36" s="276"/>
      <c r="IT36" s="276"/>
      <c r="IU36" s="276"/>
      <c r="IV36" s="276"/>
      <c r="IW36" s="276"/>
    </row>
    <row r="37" spans="1:257" ht="18.75" hidden="1" customHeight="1" thickBot="1">
      <c r="A37" s="359" t="s">
        <v>232</v>
      </c>
      <c r="B37" s="360" t="s">
        <v>224</v>
      </c>
      <c r="C37" s="361"/>
      <c r="D37" s="363"/>
      <c r="E37" s="362"/>
      <c r="F37" s="363"/>
      <c r="G37" s="364"/>
      <c r="H37" s="365"/>
      <c r="I37" s="366"/>
      <c r="J37" s="367"/>
      <c r="K37" s="368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6"/>
      <c r="DP37" s="276"/>
      <c r="DQ37" s="276"/>
      <c r="DR37" s="276"/>
      <c r="DS37" s="276"/>
      <c r="DT37" s="276"/>
      <c r="DU37" s="276"/>
      <c r="DV37" s="276"/>
      <c r="DW37" s="276"/>
      <c r="DX37" s="276"/>
      <c r="DY37" s="276"/>
      <c r="DZ37" s="276"/>
      <c r="EA37" s="276"/>
      <c r="EB37" s="276"/>
      <c r="EC37" s="276"/>
      <c r="ED37" s="276"/>
      <c r="EE37" s="276"/>
      <c r="EF37" s="276"/>
      <c r="EG37" s="276"/>
      <c r="EH37" s="276"/>
      <c r="EI37" s="276"/>
      <c r="EJ37" s="276"/>
      <c r="EK37" s="276"/>
      <c r="EL37" s="276"/>
      <c r="EM37" s="276"/>
      <c r="EN37" s="276"/>
      <c r="EO37" s="276"/>
      <c r="EP37" s="27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6"/>
      <c r="FH37" s="276"/>
      <c r="FI37" s="276"/>
      <c r="FJ37" s="276"/>
      <c r="FK37" s="276"/>
      <c r="FL37" s="276"/>
      <c r="FM37" s="276"/>
      <c r="FN37" s="276"/>
      <c r="FO37" s="276"/>
      <c r="FP37" s="276"/>
      <c r="FQ37" s="276"/>
      <c r="FR37" s="276"/>
      <c r="FS37" s="276"/>
      <c r="FT37" s="276"/>
      <c r="FU37" s="276"/>
      <c r="FV37" s="276"/>
      <c r="FW37" s="276"/>
      <c r="FX37" s="276"/>
      <c r="FY37" s="276"/>
      <c r="FZ37" s="276"/>
      <c r="GA37" s="276"/>
      <c r="GB37" s="276"/>
      <c r="GC37" s="276"/>
      <c r="GD37" s="276"/>
      <c r="GE37" s="276"/>
      <c r="GF37" s="276"/>
      <c r="GG37" s="276"/>
      <c r="GH37" s="276"/>
      <c r="GI37" s="276"/>
      <c r="GJ37" s="276"/>
      <c r="GK37" s="276"/>
      <c r="GL37" s="276"/>
      <c r="GM37" s="276"/>
      <c r="GN37" s="276"/>
      <c r="GO37" s="276"/>
      <c r="GP37" s="276"/>
      <c r="GQ37" s="276"/>
      <c r="GR37" s="276"/>
      <c r="GS37" s="276"/>
      <c r="GT37" s="276"/>
      <c r="GU37" s="276"/>
      <c r="GV37" s="276"/>
      <c r="GW37" s="276"/>
      <c r="GX37" s="276"/>
      <c r="GY37" s="276"/>
      <c r="GZ37" s="276"/>
      <c r="HA37" s="276"/>
      <c r="HB37" s="276"/>
      <c r="HC37" s="276"/>
      <c r="HD37" s="276"/>
      <c r="HE37" s="276"/>
      <c r="HF37" s="276"/>
      <c r="HG37" s="276"/>
      <c r="HH37" s="276"/>
      <c r="HI37" s="276"/>
      <c r="HJ37" s="276"/>
      <c r="HK37" s="276"/>
      <c r="HL37" s="276"/>
      <c r="HM37" s="276"/>
      <c r="HN37" s="276"/>
      <c r="HO37" s="276"/>
      <c r="HP37" s="276"/>
      <c r="HQ37" s="276"/>
      <c r="HR37" s="276"/>
      <c r="HS37" s="276"/>
      <c r="HT37" s="276"/>
      <c r="HU37" s="276"/>
      <c r="HV37" s="276"/>
      <c r="HW37" s="276"/>
      <c r="HX37" s="276"/>
      <c r="HY37" s="276"/>
      <c r="HZ37" s="276"/>
      <c r="IA37" s="276"/>
      <c r="IB37" s="276"/>
      <c r="IC37" s="276"/>
      <c r="ID37" s="276"/>
      <c r="IE37" s="276"/>
      <c r="IF37" s="276"/>
      <c r="IG37" s="276"/>
      <c r="IH37" s="276"/>
      <c r="II37" s="276"/>
      <c r="IJ37" s="276"/>
      <c r="IK37" s="276"/>
      <c r="IL37" s="276"/>
      <c r="IM37" s="276"/>
      <c r="IN37" s="276"/>
      <c r="IO37" s="276"/>
      <c r="IP37" s="276"/>
      <c r="IQ37" s="276"/>
      <c r="IR37" s="276"/>
      <c r="IS37" s="276"/>
      <c r="IT37" s="276"/>
      <c r="IU37" s="276"/>
      <c r="IV37" s="276"/>
      <c r="IW37" s="276"/>
    </row>
    <row r="38" spans="1:257" ht="31.5" hidden="1" customHeight="1" thickBot="1">
      <c r="A38" s="494" t="s">
        <v>154</v>
      </c>
      <c r="B38" s="495"/>
      <c r="C38" s="495"/>
      <c r="D38" s="495"/>
      <c r="E38" s="495"/>
      <c r="F38" s="495"/>
      <c r="G38" s="495"/>
      <c r="H38" s="495"/>
      <c r="I38" s="495"/>
      <c r="J38" s="495"/>
      <c r="K38" s="49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6"/>
      <c r="DK38" s="276"/>
      <c r="DL38" s="276"/>
      <c r="DM38" s="276"/>
      <c r="DN38" s="276"/>
      <c r="DO38" s="276"/>
      <c r="DP38" s="276"/>
      <c r="DQ38" s="276"/>
      <c r="DR38" s="276"/>
      <c r="DS38" s="276"/>
      <c r="DT38" s="276"/>
      <c r="DU38" s="276"/>
      <c r="DV38" s="276"/>
      <c r="DW38" s="276"/>
      <c r="DX38" s="276"/>
      <c r="DY38" s="276"/>
      <c r="DZ38" s="276"/>
      <c r="EA38" s="276"/>
      <c r="EB38" s="276"/>
      <c r="EC38" s="276"/>
      <c r="ED38" s="276"/>
      <c r="EE38" s="276"/>
      <c r="EF38" s="276"/>
      <c r="EG38" s="276"/>
      <c r="EH38" s="276"/>
      <c r="EI38" s="276"/>
      <c r="EJ38" s="276"/>
      <c r="EK38" s="276"/>
      <c r="EL38" s="276"/>
      <c r="EM38" s="276"/>
      <c r="EN38" s="276"/>
      <c r="EO38" s="276"/>
      <c r="EP38" s="276"/>
      <c r="EQ38" s="276"/>
      <c r="ER38" s="276"/>
      <c r="ES38" s="276"/>
      <c r="ET38" s="276"/>
      <c r="EU38" s="276"/>
      <c r="EV38" s="276"/>
      <c r="EW38" s="276"/>
      <c r="EX38" s="276"/>
      <c r="EY38" s="276"/>
      <c r="EZ38" s="276"/>
      <c r="FA38" s="276"/>
      <c r="FB38" s="276"/>
      <c r="FC38" s="276"/>
      <c r="FD38" s="276"/>
      <c r="FE38" s="276"/>
      <c r="FF38" s="276"/>
      <c r="FG38" s="276"/>
      <c r="FH38" s="276"/>
      <c r="FI38" s="276"/>
      <c r="FJ38" s="276"/>
      <c r="FK38" s="276"/>
      <c r="FL38" s="276"/>
      <c r="FM38" s="276"/>
      <c r="FN38" s="276"/>
      <c r="FO38" s="276"/>
      <c r="FP38" s="276"/>
      <c r="FQ38" s="276"/>
      <c r="FR38" s="276"/>
      <c r="FS38" s="276"/>
      <c r="FT38" s="276"/>
      <c r="FU38" s="276"/>
      <c r="FV38" s="276"/>
      <c r="FW38" s="276"/>
      <c r="FX38" s="276"/>
      <c r="FY38" s="276"/>
      <c r="FZ38" s="276"/>
      <c r="GA38" s="276"/>
      <c r="GB38" s="276"/>
      <c r="GC38" s="276"/>
      <c r="GD38" s="276"/>
      <c r="GE38" s="276"/>
      <c r="GF38" s="276"/>
      <c r="GG38" s="276"/>
      <c r="GH38" s="276"/>
      <c r="GI38" s="276"/>
      <c r="GJ38" s="276"/>
      <c r="GK38" s="276"/>
      <c r="GL38" s="276"/>
      <c r="GM38" s="276"/>
      <c r="GN38" s="276"/>
      <c r="GO38" s="276"/>
      <c r="GP38" s="276"/>
      <c r="GQ38" s="276"/>
      <c r="GR38" s="276"/>
      <c r="GS38" s="276"/>
      <c r="GT38" s="276"/>
      <c r="GU38" s="276"/>
      <c r="GV38" s="276"/>
      <c r="GW38" s="276"/>
      <c r="GX38" s="276"/>
      <c r="GY38" s="276"/>
      <c r="GZ38" s="276"/>
      <c r="HA38" s="276"/>
      <c r="HB38" s="276"/>
      <c r="HC38" s="276"/>
      <c r="HD38" s="276"/>
      <c r="HE38" s="276"/>
      <c r="HF38" s="276"/>
      <c r="HG38" s="276"/>
      <c r="HH38" s="276"/>
      <c r="HI38" s="276"/>
      <c r="HJ38" s="276"/>
      <c r="HK38" s="276"/>
      <c r="HL38" s="276"/>
      <c r="HM38" s="276"/>
      <c r="HN38" s="276"/>
      <c r="HO38" s="276"/>
      <c r="HP38" s="276"/>
      <c r="HQ38" s="276"/>
      <c r="HR38" s="276"/>
      <c r="HS38" s="276"/>
      <c r="HT38" s="276"/>
      <c r="HU38" s="276"/>
      <c r="HV38" s="276"/>
      <c r="HW38" s="276"/>
      <c r="HX38" s="276"/>
      <c r="HY38" s="276"/>
      <c r="HZ38" s="276"/>
      <c r="IA38" s="276"/>
      <c r="IB38" s="276"/>
      <c r="IC38" s="276"/>
      <c r="ID38" s="276"/>
      <c r="IE38" s="276"/>
      <c r="IF38" s="276"/>
      <c r="IG38" s="276"/>
      <c r="IH38" s="276"/>
      <c r="II38" s="276"/>
      <c r="IJ38" s="276"/>
      <c r="IK38" s="276"/>
      <c r="IL38" s="276"/>
      <c r="IM38" s="276"/>
      <c r="IN38" s="276"/>
      <c r="IO38" s="276"/>
      <c r="IP38" s="276"/>
      <c r="IQ38" s="276"/>
      <c r="IR38" s="276"/>
      <c r="IS38" s="276"/>
      <c r="IT38" s="276"/>
      <c r="IU38" s="276"/>
      <c r="IV38" s="276"/>
      <c r="IW38" s="276"/>
    </row>
    <row r="39" spans="1:257" ht="47.25" hidden="1" customHeight="1">
      <c r="A39" s="371" t="s">
        <v>233</v>
      </c>
      <c r="B39" s="357" t="s">
        <v>234</v>
      </c>
      <c r="C39" s="358"/>
      <c r="D39" s="372"/>
      <c r="E39" s="373"/>
      <c r="F39" s="374"/>
      <c r="G39" s="375"/>
      <c r="H39" s="376"/>
      <c r="I39" s="377"/>
      <c r="J39" s="378"/>
      <c r="K39" s="373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  <c r="DA39" s="276"/>
      <c r="DB39" s="276"/>
      <c r="DC39" s="276"/>
      <c r="DD39" s="276"/>
      <c r="DE39" s="276"/>
      <c r="DF39" s="276"/>
      <c r="DG39" s="276"/>
      <c r="DH39" s="276"/>
      <c r="DI39" s="276"/>
      <c r="DJ39" s="276"/>
      <c r="DK39" s="276"/>
      <c r="DL39" s="276"/>
      <c r="DM39" s="276"/>
      <c r="DN39" s="276"/>
      <c r="DO39" s="276"/>
      <c r="DP39" s="276"/>
      <c r="DQ39" s="276"/>
      <c r="DR39" s="276"/>
      <c r="DS39" s="276"/>
      <c r="DT39" s="276"/>
      <c r="DU39" s="276"/>
      <c r="DV39" s="276"/>
      <c r="DW39" s="276"/>
      <c r="DX39" s="276"/>
      <c r="DY39" s="276"/>
      <c r="DZ39" s="276"/>
      <c r="EA39" s="276"/>
      <c r="EB39" s="276"/>
      <c r="EC39" s="276"/>
      <c r="ED39" s="276"/>
      <c r="EE39" s="276"/>
      <c r="EF39" s="276"/>
      <c r="EG39" s="276"/>
      <c r="EH39" s="276"/>
      <c r="EI39" s="276"/>
      <c r="EJ39" s="276"/>
      <c r="EK39" s="276"/>
      <c r="EL39" s="276"/>
      <c r="EM39" s="276"/>
      <c r="EN39" s="276"/>
      <c r="EO39" s="276"/>
      <c r="EP39" s="276"/>
      <c r="EQ39" s="276"/>
      <c r="ER39" s="276"/>
      <c r="ES39" s="276"/>
      <c r="ET39" s="276"/>
      <c r="EU39" s="276"/>
      <c r="EV39" s="276"/>
      <c r="EW39" s="276"/>
      <c r="EX39" s="276"/>
      <c r="EY39" s="276"/>
      <c r="EZ39" s="276"/>
      <c r="FA39" s="276"/>
      <c r="FB39" s="276"/>
      <c r="FC39" s="276"/>
      <c r="FD39" s="276"/>
      <c r="FE39" s="276"/>
      <c r="FF39" s="276"/>
      <c r="FG39" s="276"/>
      <c r="FH39" s="276"/>
      <c r="FI39" s="276"/>
      <c r="FJ39" s="276"/>
      <c r="FK39" s="276"/>
      <c r="FL39" s="276"/>
      <c r="FM39" s="276"/>
      <c r="FN39" s="276"/>
      <c r="FO39" s="276"/>
      <c r="FP39" s="276"/>
      <c r="FQ39" s="276"/>
      <c r="FR39" s="276"/>
      <c r="FS39" s="276"/>
      <c r="FT39" s="276"/>
      <c r="FU39" s="276"/>
      <c r="FV39" s="276"/>
      <c r="FW39" s="276"/>
      <c r="FX39" s="276"/>
      <c r="FY39" s="276"/>
      <c r="FZ39" s="276"/>
      <c r="GA39" s="276"/>
      <c r="GB39" s="276"/>
      <c r="GC39" s="276"/>
      <c r="GD39" s="276"/>
      <c r="GE39" s="276"/>
      <c r="GF39" s="276"/>
      <c r="GG39" s="276"/>
      <c r="GH39" s="276"/>
      <c r="GI39" s="276"/>
      <c r="GJ39" s="276"/>
      <c r="GK39" s="276"/>
      <c r="GL39" s="276"/>
      <c r="GM39" s="276"/>
      <c r="GN39" s="276"/>
      <c r="GO39" s="276"/>
      <c r="GP39" s="276"/>
      <c r="GQ39" s="276"/>
      <c r="GR39" s="276"/>
      <c r="GS39" s="276"/>
      <c r="GT39" s="276"/>
      <c r="GU39" s="276"/>
      <c r="GV39" s="276"/>
      <c r="GW39" s="276"/>
      <c r="GX39" s="276"/>
      <c r="GY39" s="276"/>
      <c r="GZ39" s="276"/>
      <c r="HA39" s="276"/>
      <c r="HB39" s="276"/>
      <c r="HC39" s="276"/>
      <c r="HD39" s="276"/>
      <c r="HE39" s="276"/>
      <c r="HF39" s="276"/>
      <c r="HG39" s="276"/>
      <c r="HH39" s="276"/>
      <c r="HI39" s="276"/>
      <c r="HJ39" s="276"/>
      <c r="HK39" s="276"/>
      <c r="HL39" s="276"/>
      <c r="HM39" s="276"/>
      <c r="HN39" s="276"/>
      <c r="HO39" s="276"/>
      <c r="HP39" s="276"/>
      <c r="HQ39" s="276"/>
      <c r="HR39" s="276"/>
      <c r="HS39" s="276"/>
      <c r="HT39" s="276"/>
      <c r="HU39" s="276"/>
      <c r="HV39" s="276"/>
      <c r="HW39" s="276"/>
      <c r="HX39" s="276"/>
      <c r="HY39" s="276"/>
      <c r="HZ39" s="276"/>
      <c r="IA39" s="276"/>
      <c r="IB39" s="276"/>
      <c r="IC39" s="276"/>
      <c r="ID39" s="276"/>
      <c r="IE39" s="276"/>
      <c r="IF39" s="276"/>
      <c r="IG39" s="276"/>
      <c r="IH39" s="276"/>
      <c r="II39" s="276"/>
      <c r="IJ39" s="276"/>
      <c r="IK39" s="276"/>
      <c r="IL39" s="276"/>
      <c r="IM39" s="276"/>
      <c r="IN39" s="276"/>
      <c r="IO39" s="276"/>
      <c r="IP39" s="276"/>
      <c r="IQ39" s="276"/>
      <c r="IR39" s="276"/>
      <c r="IS39" s="276"/>
      <c r="IT39" s="276"/>
      <c r="IU39" s="276"/>
      <c r="IV39" s="276"/>
      <c r="IW39" s="276"/>
    </row>
    <row r="40" spans="1:257" ht="33.75" hidden="1" customHeight="1">
      <c r="A40" s="359" t="s">
        <v>235</v>
      </c>
      <c r="B40" s="369" t="s">
        <v>236</v>
      </c>
      <c r="C40" s="370"/>
      <c r="D40" s="363"/>
      <c r="E40" s="368"/>
      <c r="F40" s="379"/>
      <c r="G40" s="364"/>
      <c r="H40" s="365"/>
      <c r="I40" s="366"/>
      <c r="J40" s="367"/>
      <c r="K40" s="368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6"/>
      <c r="CC40" s="276"/>
      <c r="CD40" s="276"/>
      <c r="CE40" s="276"/>
      <c r="CF40" s="276"/>
      <c r="CG40" s="276"/>
      <c r="CH40" s="276"/>
      <c r="CI40" s="276"/>
      <c r="CJ40" s="276"/>
      <c r="CK40" s="276"/>
      <c r="CL40" s="276"/>
      <c r="CM40" s="276"/>
      <c r="CN40" s="276"/>
      <c r="CO40" s="276"/>
      <c r="CP40" s="276"/>
      <c r="CQ40" s="276"/>
      <c r="CR40" s="276"/>
      <c r="CS40" s="276"/>
      <c r="CT40" s="276"/>
      <c r="CU40" s="276"/>
      <c r="CV40" s="276"/>
      <c r="CW40" s="276"/>
      <c r="CX40" s="276"/>
      <c r="CY40" s="276"/>
      <c r="CZ40" s="276"/>
      <c r="DA40" s="276"/>
      <c r="DB40" s="276"/>
      <c r="DC40" s="276"/>
      <c r="DD40" s="276"/>
      <c r="DE40" s="276"/>
      <c r="DF40" s="276"/>
      <c r="DG40" s="276"/>
      <c r="DH40" s="276"/>
      <c r="DI40" s="276"/>
      <c r="DJ40" s="276"/>
      <c r="DK40" s="276"/>
      <c r="DL40" s="276"/>
      <c r="DM40" s="276"/>
      <c r="DN40" s="276"/>
      <c r="DO40" s="276"/>
      <c r="DP40" s="276"/>
      <c r="DQ40" s="276"/>
      <c r="DR40" s="276"/>
      <c r="DS40" s="276"/>
      <c r="DT40" s="276"/>
      <c r="DU40" s="276"/>
      <c r="DV40" s="276"/>
      <c r="DW40" s="276"/>
      <c r="DX40" s="276"/>
      <c r="DY40" s="276"/>
      <c r="DZ40" s="276"/>
      <c r="EA40" s="276"/>
      <c r="EB40" s="276"/>
      <c r="EC40" s="276"/>
      <c r="ED40" s="276"/>
      <c r="EE40" s="276"/>
      <c r="EF40" s="276"/>
      <c r="EG40" s="276"/>
      <c r="EH40" s="276"/>
      <c r="EI40" s="276"/>
      <c r="EJ40" s="276"/>
      <c r="EK40" s="276"/>
      <c r="EL40" s="276"/>
      <c r="EM40" s="276"/>
      <c r="EN40" s="276"/>
      <c r="EO40" s="276"/>
      <c r="EP40" s="276"/>
      <c r="EQ40" s="276"/>
      <c r="ER40" s="276"/>
      <c r="ES40" s="276"/>
      <c r="ET40" s="276"/>
      <c r="EU40" s="276"/>
      <c r="EV40" s="276"/>
      <c r="EW40" s="276"/>
      <c r="EX40" s="276"/>
      <c r="EY40" s="276"/>
      <c r="EZ40" s="276"/>
      <c r="FA40" s="276"/>
      <c r="FB40" s="276"/>
      <c r="FC40" s="276"/>
      <c r="FD40" s="276"/>
      <c r="FE40" s="276"/>
      <c r="FF40" s="276"/>
      <c r="FG40" s="276"/>
      <c r="FH40" s="276"/>
      <c r="FI40" s="276"/>
      <c r="FJ40" s="276"/>
      <c r="FK40" s="276"/>
      <c r="FL40" s="276"/>
      <c r="FM40" s="276"/>
      <c r="FN40" s="276"/>
      <c r="FO40" s="276"/>
      <c r="FP40" s="276"/>
      <c r="FQ40" s="276"/>
      <c r="FR40" s="276"/>
      <c r="FS40" s="276"/>
      <c r="FT40" s="276"/>
      <c r="FU40" s="276"/>
      <c r="FV40" s="276"/>
      <c r="FW40" s="276"/>
      <c r="FX40" s="276"/>
      <c r="FY40" s="276"/>
      <c r="FZ40" s="276"/>
      <c r="GA40" s="276"/>
      <c r="GB40" s="276"/>
      <c r="GC40" s="276"/>
      <c r="GD40" s="276"/>
      <c r="GE40" s="276"/>
      <c r="GF40" s="276"/>
      <c r="GG40" s="276"/>
      <c r="GH40" s="276"/>
      <c r="GI40" s="276"/>
      <c r="GJ40" s="276"/>
      <c r="GK40" s="276"/>
      <c r="GL40" s="276"/>
      <c r="GM40" s="276"/>
      <c r="GN40" s="276"/>
      <c r="GO40" s="276"/>
      <c r="GP40" s="276"/>
      <c r="GQ40" s="276"/>
      <c r="GR40" s="276"/>
      <c r="GS40" s="276"/>
      <c r="GT40" s="276"/>
      <c r="GU40" s="276"/>
      <c r="GV40" s="276"/>
      <c r="GW40" s="276"/>
      <c r="GX40" s="276"/>
      <c r="GY40" s="276"/>
      <c r="GZ40" s="276"/>
      <c r="HA40" s="276"/>
      <c r="HB40" s="276"/>
      <c r="HC40" s="276"/>
      <c r="HD40" s="276"/>
      <c r="HE40" s="276"/>
      <c r="HF40" s="276"/>
      <c r="HG40" s="276"/>
      <c r="HH40" s="276"/>
      <c r="HI40" s="276"/>
      <c r="HJ40" s="276"/>
      <c r="HK40" s="276"/>
      <c r="HL40" s="276"/>
      <c r="HM40" s="276"/>
      <c r="HN40" s="276"/>
      <c r="HO40" s="276"/>
      <c r="HP40" s="276"/>
      <c r="HQ40" s="276"/>
      <c r="HR40" s="276"/>
      <c r="HS40" s="276"/>
      <c r="HT40" s="276"/>
      <c r="HU40" s="276"/>
      <c r="HV40" s="276"/>
      <c r="HW40" s="276"/>
      <c r="HX40" s="276"/>
      <c r="HY40" s="276"/>
      <c r="HZ40" s="276"/>
      <c r="IA40" s="276"/>
      <c r="IB40" s="276"/>
      <c r="IC40" s="276"/>
      <c r="ID40" s="276"/>
      <c r="IE40" s="276"/>
      <c r="IF40" s="276"/>
      <c r="IG40" s="276"/>
      <c r="IH40" s="276"/>
      <c r="II40" s="276"/>
      <c r="IJ40" s="276"/>
      <c r="IK40" s="276"/>
      <c r="IL40" s="276"/>
      <c r="IM40" s="276"/>
      <c r="IN40" s="276"/>
      <c r="IO40" s="276"/>
      <c r="IP40" s="276"/>
      <c r="IQ40" s="276"/>
      <c r="IR40" s="276"/>
      <c r="IS40" s="276"/>
      <c r="IT40" s="276"/>
      <c r="IU40" s="276"/>
      <c r="IV40" s="276"/>
      <c r="IW40" s="276"/>
    </row>
    <row r="41" spans="1:257" s="280" customFormat="1" ht="46.5" hidden="1" customHeight="1">
      <c r="A41" s="359" t="s">
        <v>237</v>
      </c>
      <c r="B41" s="369" t="s">
        <v>238</v>
      </c>
      <c r="C41" s="370"/>
      <c r="D41" s="363"/>
      <c r="E41" s="368"/>
      <c r="F41" s="363"/>
      <c r="G41" s="364"/>
      <c r="H41" s="365"/>
      <c r="I41" s="366"/>
      <c r="J41" s="367"/>
      <c r="K41" s="368"/>
    </row>
    <row r="42" spans="1:257" ht="22.5" hidden="1" customHeight="1">
      <c r="A42" s="359" t="s">
        <v>239</v>
      </c>
      <c r="B42" s="360" t="s">
        <v>222</v>
      </c>
      <c r="C42" s="361"/>
      <c r="D42" s="363"/>
      <c r="E42" s="362"/>
      <c r="F42" s="363"/>
      <c r="G42" s="364"/>
      <c r="H42" s="365"/>
      <c r="I42" s="366"/>
      <c r="J42" s="365"/>
      <c r="K42" s="368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  <c r="CZ42" s="276"/>
      <c r="DA42" s="276"/>
      <c r="DB42" s="276"/>
      <c r="DC42" s="276"/>
      <c r="DD42" s="276"/>
      <c r="DE42" s="276"/>
      <c r="DF42" s="276"/>
      <c r="DG42" s="276"/>
      <c r="DH42" s="276"/>
      <c r="DI42" s="276"/>
      <c r="DJ42" s="276"/>
      <c r="DK42" s="276"/>
      <c r="DL42" s="276"/>
      <c r="DM42" s="276"/>
      <c r="DN42" s="276"/>
      <c r="DO42" s="276"/>
      <c r="DP42" s="276"/>
      <c r="DQ42" s="276"/>
      <c r="DR42" s="276"/>
      <c r="DS42" s="276"/>
      <c r="DT42" s="276"/>
      <c r="DU42" s="276"/>
      <c r="DV42" s="276"/>
      <c r="DW42" s="276"/>
      <c r="DX42" s="276"/>
      <c r="DY42" s="276"/>
      <c r="DZ42" s="276"/>
      <c r="EA42" s="276"/>
      <c r="EB42" s="276"/>
      <c r="EC42" s="276"/>
      <c r="ED42" s="276"/>
      <c r="EE42" s="276"/>
      <c r="EF42" s="276"/>
      <c r="EG42" s="276"/>
      <c r="EH42" s="276"/>
      <c r="EI42" s="276"/>
      <c r="EJ42" s="276"/>
      <c r="EK42" s="276"/>
      <c r="EL42" s="276"/>
      <c r="EM42" s="276"/>
      <c r="EN42" s="276"/>
      <c r="EO42" s="276"/>
      <c r="EP42" s="276"/>
      <c r="EQ42" s="276"/>
      <c r="ER42" s="276"/>
      <c r="ES42" s="276"/>
      <c r="ET42" s="276"/>
      <c r="EU42" s="276"/>
      <c r="EV42" s="276"/>
      <c r="EW42" s="276"/>
      <c r="EX42" s="276"/>
      <c r="EY42" s="276"/>
      <c r="EZ42" s="276"/>
      <c r="FA42" s="276"/>
      <c r="FB42" s="276"/>
      <c r="FC42" s="276"/>
      <c r="FD42" s="276"/>
      <c r="FE42" s="276"/>
      <c r="FF42" s="276"/>
      <c r="FG42" s="276"/>
      <c r="FH42" s="276"/>
      <c r="FI42" s="276"/>
      <c r="FJ42" s="276"/>
      <c r="FK42" s="276"/>
      <c r="FL42" s="276"/>
      <c r="FM42" s="276"/>
      <c r="FN42" s="276"/>
      <c r="FO42" s="276"/>
      <c r="FP42" s="276"/>
      <c r="FQ42" s="276"/>
      <c r="FR42" s="276"/>
      <c r="FS42" s="276"/>
      <c r="FT42" s="276"/>
      <c r="FU42" s="276"/>
      <c r="FV42" s="276"/>
      <c r="FW42" s="276"/>
      <c r="FX42" s="276"/>
      <c r="FY42" s="276"/>
      <c r="FZ42" s="276"/>
      <c r="GA42" s="276"/>
      <c r="GB42" s="276"/>
      <c r="GC42" s="276"/>
      <c r="GD42" s="276"/>
      <c r="GE42" s="276"/>
      <c r="GF42" s="276"/>
      <c r="GG42" s="276"/>
      <c r="GH42" s="276"/>
      <c r="GI42" s="276"/>
      <c r="GJ42" s="276"/>
      <c r="GK42" s="276"/>
      <c r="GL42" s="276"/>
      <c r="GM42" s="276"/>
      <c r="GN42" s="276"/>
      <c r="GO42" s="276"/>
      <c r="GP42" s="276"/>
      <c r="GQ42" s="276"/>
      <c r="GR42" s="276"/>
      <c r="GS42" s="276"/>
      <c r="GT42" s="276"/>
      <c r="GU42" s="276"/>
      <c r="GV42" s="276"/>
      <c r="GW42" s="276"/>
      <c r="GX42" s="276"/>
      <c r="GY42" s="276"/>
      <c r="GZ42" s="276"/>
      <c r="HA42" s="276"/>
      <c r="HB42" s="276"/>
      <c r="HC42" s="276"/>
      <c r="HD42" s="276"/>
      <c r="HE42" s="276"/>
      <c r="HF42" s="276"/>
      <c r="HG42" s="276"/>
      <c r="HH42" s="276"/>
      <c r="HI42" s="276"/>
      <c r="HJ42" s="276"/>
      <c r="HK42" s="276"/>
      <c r="HL42" s="276"/>
      <c r="HM42" s="276"/>
      <c r="HN42" s="276"/>
      <c r="HO42" s="276"/>
      <c r="HP42" s="276"/>
      <c r="HQ42" s="276"/>
      <c r="HR42" s="276"/>
      <c r="HS42" s="276"/>
      <c r="HT42" s="276"/>
      <c r="HU42" s="276"/>
      <c r="HV42" s="276"/>
      <c r="HW42" s="276"/>
      <c r="HX42" s="276"/>
      <c r="HY42" s="276"/>
      <c r="HZ42" s="276"/>
      <c r="IA42" s="276"/>
      <c r="IB42" s="276"/>
      <c r="IC42" s="276"/>
      <c r="ID42" s="276"/>
      <c r="IE42" s="276"/>
      <c r="IF42" s="276"/>
      <c r="IG42" s="276"/>
      <c r="IH42" s="276"/>
      <c r="II42" s="276"/>
      <c r="IJ42" s="276"/>
      <c r="IK42" s="276"/>
      <c r="IL42" s="276"/>
      <c r="IM42" s="276"/>
      <c r="IN42" s="276"/>
      <c r="IO42" s="276"/>
      <c r="IP42" s="276"/>
      <c r="IQ42" s="276"/>
      <c r="IR42" s="276"/>
      <c r="IS42" s="276"/>
      <c r="IT42" s="276"/>
      <c r="IU42" s="276"/>
      <c r="IV42" s="276"/>
      <c r="IW42" s="276"/>
    </row>
    <row r="43" spans="1:257" ht="22.5" hidden="1" customHeight="1" thickBot="1">
      <c r="A43" s="359" t="s">
        <v>240</v>
      </c>
      <c r="B43" s="360" t="s">
        <v>224</v>
      </c>
      <c r="C43" s="361"/>
      <c r="D43" s="363"/>
      <c r="E43" s="362"/>
      <c r="F43" s="363"/>
      <c r="G43" s="364"/>
      <c r="H43" s="365"/>
      <c r="I43" s="366"/>
      <c r="J43" s="367"/>
      <c r="K43" s="368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/>
      <c r="CO43" s="276"/>
      <c r="CP43" s="276"/>
      <c r="CQ43" s="276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6"/>
      <c r="DK43" s="276"/>
      <c r="DL43" s="276"/>
      <c r="DM43" s="276"/>
      <c r="DN43" s="276"/>
      <c r="DO43" s="276"/>
      <c r="DP43" s="276"/>
      <c r="DQ43" s="276"/>
      <c r="DR43" s="276"/>
      <c r="DS43" s="276"/>
      <c r="DT43" s="276"/>
      <c r="DU43" s="276"/>
      <c r="DV43" s="276"/>
      <c r="DW43" s="276"/>
      <c r="DX43" s="276"/>
      <c r="DY43" s="276"/>
      <c r="DZ43" s="276"/>
      <c r="EA43" s="276"/>
      <c r="EB43" s="276"/>
      <c r="EC43" s="276"/>
      <c r="ED43" s="276"/>
      <c r="EE43" s="276"/>
      <c r="EF43" s="276"/>
      <c r="EG43" s="276"/>
      <c r="EH43" s="276"/>
      <c r="EI43" s="276"/>
      <c r="EJ43" s="276"/>
      <c r="EK43" s="276"/>
      <c r="EL43" s="276"/>
      <c r="EM43" s="276"/>
      <c r="EN43" s="276"/>
      <c r="EO43" s="276"/>
      <c r="EP43" s="276"/>
      <c r="EQ43" s="276"/>
      <c r="ER43" s="276"/>
      <c r="ES43" s="276"/>
      <c r="ET43" s="276"/>
      <c r="EU43" s="276"/>
      <c r="EV43" s="276"/>
      <c r="EW43" s="276"/>
      <c r="EX43" s="276"/>
      <c r="EY43" s="276"/>
      <c r="EZ43" s="276"/>
      <c r="FA43" s="276"/>
      <c r="FB43" s="276"/>
      <c r="FC43" s="276"/>
      <c r="FD43" s="276"/>
      <c r="FE43" s="276"/>
      <c r="FF43" s="276"/>
      <c r="FG43" s="276"/>
      <c r="FH43" s="276"/>
      <c r="FI43" s="276"/>
      <c r="FJ43" s="276"/>
      <c r="FK43" s="276"/>
      <c r="FL43" s="276"/>
      <c r="FM43" s="276"/>
      <c r="FN43" s="276"/>
      <c r="FO43" s="276"/>
      <c r="FP43" s="276"/>
      <c r="FQ43" s="276"/>
      <c r="FR43" s="276"/>
      <c r="FS43" s="276"/>
      <c r="FT43" s="276"/>
      <c r="FU43" s="276"/>
      <c r="FV43" s="276"/>
      <c r="FW43" s="276"/>
      <c r="FX43" s="276"/>
      <c r="FY43" s="276"/>
      <c r="FZ43" s="276"/>
      <c r="GA43" s="276"/>
      <c r="GB43" s="276"/>
      <c r="GC43" s="276"/>
      <c r="GD43" s="276"/>
      <c r="GE43" s="276"/>
      <c r="GF43" s="276"/>
      <c r="GG43" s="276"/>
      <c r="GH43" s="276"/>
      <c r="GI43" s="276"/>
      <c r="GJ43" s="276"/>
      <c r="GK43" s="276"/>
      <c r="GL43" s="276"/>
      <c r="GM43" s="276"/>
      <c r="GN43" s="276"/>
      <c r="GO43" s="276"/>
      <c r="GP43" s="276"/>
      <c r="GQ43" s="276"/>
      <c r="GR43" s="276"/>
      <c r="GS43" s="276"/>
      <c r="GT43" s="276"/>
      <c r="GU43" s="276"/>
      <c r="GV43" s="276"/>
      <c r="GW43" s="276"/>
      <c r="GX43" s="276"/>
      <c r="GY43" s="276"/>
      <c r="GZ43" s="276"/>
      <c r="HA43" s="276"/>
      <c r="HB43" s="276"/>
      <c r="HC43" s="276"/>
      <c r="HD43" s="276"/>
      <c r="HE43" s="276"/>
      <c r="HF43" s="276"/>
      <c r="HG43" s="276"/>
      <c r="HH43" s="276"/>
      <c r="HI43" s="276"/>
      <c r="HJ43" s="276"/>
      <c r="HK43" s="276"/>
      <c r="HL43" s="276"/>
      <c r="HM43" s="276"/>
      <c r="HN43" s="276"/>
      <c r="HO43" s="276"/>
      <c r="HP43" s="276"/>
      <c r="HQ43" s="276"/>
      <c r="HR43" s="276"/>
      <c r="HS43" s="276"/>
      <c r="HT43" s="276"/>
      <c r="HU43" s="276"/>
      <c r="HV43" s="276"/>
      <c r="HW43" s="276"/>
      <c r="HX43" s="276"/>
      <c r="HY43" s="276"/>
      <c r="HZ43" s="276"/>
      <c r="IA43" s="276"/>
      <c r="IB43" s="276"/>
      <c r="IC43" s="276"/>
      <c r="ID43" s="276"/>
      <c r="IE43" s="276"/>
      <c r="IF43" s="276"/>
      <c r="IG43" s="276"/>
      <c r="IH43" s="276"/>
      <c r="II43" s="276"/>
      <c r="IJ43" s="276"/>
      <c r="IK43" s="276"/>
      <c r="IL43" s="276"/>
      <c r="IM43" s="276"/>
      <c r="IN43" s="276"/>
      <c r="IO43" s="276"/>
      <c r="IP43" s="276"/>
      <c r="IQ43" s="276"/>
      <c r="IR43" s="276"/>
      <c r="IS43" s="276"/>
      <c r="IT43" s="276"/>
      <c r="IU43" s="276"/>
      <c r="IV43" s="276"/>
      <c r="IW43" s="276"/>
    </row>
    <row r="44" spans="1:257" ht="30" customHeight="1" thickBot="1">
      <c r="A44" s="497" t="s">
        <v>241</v>
      </c>
      <c r="B44" s="498"/>
      <c r="C44" s="498"/>
      <c r="D44" s="498"/>
      <c r="E44" s="498"/>
      <c r="F44" s="498"/>
      <c r="G44" s="498"/>
      <c r="H44" s="498"/>
      <c r="I44" s="498"/>
      <c r="J44" s="498"/>
      <c r="K44" s="499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76"/>
      <c r="DF44" s="276"/>
      <c r="DG44" s="276"/>
      <c r="DH44" s="276"/>
      <c r="DI44" s="276"/>
      <c r="DJ44" s="276"/>
      <c r="DK44" s="276"/>
      <c r="DL44" s="276"/>
      <c r="DM44" s="276"/>
      <c r="DN44" s="276"/>
      <c r="DO44" s="276"/>
      <c r="DP44" s="276"/>
      <c r="DQ44" s="276"/>
      <c r="DR44" s="276"/>
      <c r="DS44" s="276"/>
      <c r="DT44" s="276"/>
      <c r="DU44" s="276"/>
      <c r="DV44" s="276"/>
      <c r="DW44" s="276"/>
      <c r="DX44" s="276"/>
      <c r="DY44" s="276"/>
      <c r="DZ44" s="276"/>
      <c r="EA44" s="276"/>
      <c r="EB44" s="276"/>
      <c r="EC44" s="276"/>
      <c r="ED44" s="276"/>
      <c r="EE44" s="276"/>
      <c r="EF44" s="276"/>
      <c r="EG44" s="276"/>
      <c r="EH44" s="276"/>
      <c r="EI44" s="276"/>
      <c r="EJ44" s="276"/>
      <c r="EK44" s="276"/>
      <c r="EL44" s="276"/>
      <c r="EM44" s="276"/>
      <c r="EN44" s="276"/>
      <c r="EO44" s="276"/>
      <c r="EP44" s="276"/>
      <c r="EQ44" s="276"/>
      <c r="ER44" s="276"/>
      <c r="ES44" s="276"/>
      <c r="ET44" s="276"/>
      <c r="EU44" s="276"/>
      <c r="EV44" s="276"/>
      <c r="EW44" s="276"/>
      <c r="EX44" s="276"/>
      <c r="EY44" s="276"/>
      <c r="EZ44" s="276"/>
      <c r="FA44" s="276"/>
      <c r="FB44" s="276"/>
      <c r="FC44" s="276"/>
      <c r="FD44" s="276"/>
      <c r="FE44" s="276"/>
      <c r="FF44" s="276"/>
      <c r="FG44" s="276"/>
      <c r="FH44" s="276"/>
      <c r="FI44" s="276"/>
      <c r="FJ44" s="276"/>
      <c r="FK44" s="276"/>
      <c r="FL44" s="276"/>
      <c r="FM44" s="276"/>
      <c r="FN44" s="276"/>
      <c r="FO44" s="276"/>
      <c r="FP44" s="276"/>
      <c r="FQ44" s="276"/>
      <c r="FR44" s="276"/>
      <c r="FS44" s="276"/>
      <c r="FT44" s="276"/>
      <c r="FU44" s="276"/>
      <c r="FV44" s="276"/>
      <c r="FW44" s="276"/>
      <c r="FX44" s="276"/>
      <c r="FY44" s="276"/>
      <c r="FZ44" s="276"/>
      <c r="GA44" s="276"/>
      <c r="GB44" s="276"/>
      <c r="GC44" s="276"/>
      <c r="GD44" s="276"/>
      <c r="GE44" s="276"/>
      <c r="GF44" s="276"/>
      <c r="GG44" s="276"/>
      <c r="GH44" s="276"/>
      <c r="GI44" s="276"/>
      <c r="GJ44" s="276"/>
      <c r="GK44" s="276"/>
      <c r="GL44" s="276"/>
      <c r="GM44" s="276"/>
      <c r="GN44" s="276"/>
      <c r="GO44" s="276"/>
      <c r="GP44" s="276"/>
      <c r="GQ44" s="276"/>
      <c r="GR44" s="276"/>
      <c r="GS44" s="276"/>
      <c r="GT44" s="276"/>
      <c r="GU44" s="276"/>
      <c r="GV44" s="276"/>
      <c r="GW44" s="276"/>
      <c r="GX44" s="276"/>
      <c r="GY44" s="276"/>
      <c r="GZ44" s="276"/>
      <c r="HA44" s="276"/>
      <c r="HB44" s="276"/>
      <c r="HC44" s="276"/>
      <c r="HD44" s="276"/>
      <c r="HE44" s="276"/>
      <c r="HF44" s="276"/>
      <c r="HG44" s="276"/>
      <c r="HH44" s="276"/>
      <c r="HI44" s="276"/>
      <c r="HJ44" s="276"/>
      <c r="HK44" s="276"/>
      <c r="HL44" s="276"/>
      <c r="HM44" s="276"/>
      <c r="HN44" s="276"/>
      <c r="HO44" s="276"/>
      <c r="HP44" s="276"/>
      <c r="HQ44" s="276"/>
      <c r="HR44" s="276"/>
      <c r="HS44" s="276"/>
      <c r="HT44" s="276"/>
      <c r="HU44" s="276"/>
      <c r="HV44" s="276"/>
      <c r="HW44" s="276"/>
      <c r="HX44" s="276"/>
      <c r="HY44" s="276"/>
      <c r="HZ44" s="276"/>
      <c r="IA44" s="276"/>
      <c r="IB44" s="276"/>
      <c r="IC44" s="276"/>
      <c r="ID44" s="276"/>
      <c r="IE44" s="276"/>
      <c r="IF44" s="276"/>
      <c r="IG44" s="276"/>
      <c r="IH44" s="276"/>
      <c r="II44" s="276"/>
      <c r="IJ44" s="276"/>
      <c r="IK44" s="276"/>
      <c r="IL44" s="276"/>
      <c r="IM44" s="276"/>
      <c r="IN44" s="276"/>
      <c r="IO44" s="276"/>
      <c r="IP44" s="276"/>
      <c r="IQ44" s="276"/>
      <c r="IR44" s="276"/>
      <c r="IS44" s="276"/>
      <c r="IT44" s="276"/>
      <c r="IU44" s="276"/>
      <c r="IV44" s="276"/>
      <c r="IW44" s="276"/>
    </row>
    <row r="45" spans="1:257" s="280" customFormat="1" ht="38.25" customHeight="1">
      <c r="A45" s="371" t="s">
        <v>242</v>
      </c>
      <c r="B45" s="380" t="s">
        <v>243</v>
      </c>
      <c r="C45" s="381"/>
      <c r="D45" s="372"/>
      <c r="E45" s="373"/>
      <c r="F45" s="374">
        <f>F26</f>
        <v>14841.41</v>
      </c>
      <c r="G45" s="373">
        <f>SUM(G46:G47)</f>
        <v>1050.9246408501767</v>
      </c>
      <c r="H45" s="376">
        <f>H26</f>
        <v>5892.93</v>
      </c>
      <c r="I45" s="375">
        <f>SUM(I46:I47)</f>
        <v>1050.9052194568685</v>
      </c>
      <c r="J45" s="376">
        <f>J26</f>
        <v>1091.3</v>
      </c>
      <c r="K45" s="382">
        <f>SUM(K46:K47)</f>
        <v>1050.7514996293053</v>
      </c>
    </row>
    <row r="46" spans="1:257" ht="18.75" customHeight="1">
      <c r="A46" s="359" t="s">
        <v>244</v>
      </c>
      <c r="B46" s="360" t="s">
        <v>245</v>
      </c>
      <c r="C46" s="361"/>
      <c r="D46" s="363"/>
      <c r="E46" s="368"/>
      <c r="F46" s="379">
        <f>F27</f>
        <v>14841.41</v>
      </c>
      <c r="G46" s="432">
        <f>G27</f>
        <v>1050.9246408501767</v>
      </c>
      <c r="H46" s="429">
        <f>H27</f>
        <v>5892.93</v>
      </c>
      <c r="I46" s="428">
        <f>I27</f>
        <v>1050.9052194568685</v>
      </c>
      <c r="J46" s="429">
        <f>J27</f>
        <v>1091.3</v>
      </c>
      <c r="K46" s="427">
        <f>K27</f>
        <v>1050.7514996293053</v>
      </c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6"/>
      <c r="DA46" s="276"/>
      <c r="DB46" s="276"/>
      <c r="DC46" s="276"/>
      <c r="DD46" s="276"/>
      <c r="DE46" s="276"/>
      <c r="DF46" s="276"/>
      <c r="DG46" s="276"/>
      <c r="DH46" s="276"/>
      <c r="DI46" s="276"/>
      <c r="DJ46" s="276"/>
      <c r="DK46" s="276"/>
      <c r="DL46" s="276"/>
      <c r="DM46" s="276"/>
      <c r="DN46" s="276"/>
      <c r="DO46" s="276"/>
      <c r="DP46" s="276"/>
      <c r="DQ46" s="276"/>
      <c r="DR46" s="276"/>
      <c r="DS46" s="276"/>
      <c r="DT46" s="276"/>
      <c r="DU46" s="276"/>
      <c r="DV46" s="276"/>
      <c r="DW46" s="276"/>
      <c r="DX46" s="276"/>
      <c r="DY46" s="276"/>
      <c r="DZ46" s="276"/>
      <c r="EA46" s="276"/>
      <c r="EB46" s="276"/>
      <c r="EC46" s="276"/>
      <c r="ED46" s="276"/>
      <c r="EE46" s="276"/>
      <c r="EF46" s="276"/>
      <c r="EG46" s="276"/>
      <c r="EH46" s="276"/>
      <c r="EI46" s="276"/>
      <c r="EJ46" s="276"/>
      <c r="EK46" s="276"/>
      <c r="EL46" s="276"/>
      <c r="EM46" s="276"/>
      <c r="EN46" s="276"/>
      <c r="EO46" s="276"/>
      <c r="EP46" s="276"/>
      <c r="EQ46" s="276"/>
      <c r="ER46" s="276"/>
      <c r="ES46" s="276"/>
      <c r="ET46" s="276"/>
      <c r="EU46" s="276"/>
      <c r="EV46" s="276"/>
      <c r="EW46" s="276"/>
      <c r="EX46" s="276"/>
      <c r="EY46" s="276"/>
      <c r="EZ46" s="276"/>
      <c r="FA46" s="276"/>
      <c r="FB46" s="276"/>
      <c r="FC46" s="276"/>
      <c r="FD46" s="276"/>
      <c r="FE46" s="276"/>
      <c r="FF46" s="276"/>
      <c r="FG46" s="276"/>
      <c r="FH46" s="276"/>
      <c r="FI46" s="276"/>
      <c r="FJ46" s="276"/>
      <c r="FK46" s="276"/>
      <c r="FL46" s="276"/>
      <c r="FM46" s="276"/>
      <c r="FN46" s="276"/>
      <c r="FO46" s="276"/>
      <c r="FP46" s="276"/>
      <c r="FQ46" s="276"/>
      <c r="FR46" s="276"/>
      <c r="FS46" s="276"/>
      <c r="FT46" s="276"/>
      <c r="FU46" s="276"/>
      <c r="FV46" s="276"/>
      <c r="FW46" s="276"/>
      <c r="FX46" s="276"/>
      <c r="FY46" s="276"/>
      <c r="FZ46" s="276"/>
      <c r="GA46" s="276"/>
      <c r="GB46" s="276"/>
      <c r="GC46" s="276"/>
      <c r="GD46" s="276"/>
      <c r="GE46" s="276"/>
      <c r="GF46" s="276"/>
      <c r="GG46" s="276"/>
      <c r="GH46" s="276"/>
      <c r="GI46" s="276"/>
      <c r="GJ46" s="276"/>
      <c r="GK46" s="276"/>
      <c r="GL46" s="276"/>
      <c r="GM46" s="276"/>
      <c r="GN46" s="276"/>
      <c r="GO46" s="276"/>
      <c r="GP46" s="276"/>
      <c r="GQ46" s="276"/>
      <c r="GR46" s="276"/>
      <c r="GS46" s="276"/>
      <c r="GT46" s="276"/>
      <c r="GU46" s="276"/>
      <c r="GV46" s="276"/>
      <c r="GW46" s="276"/>
      <c r="GX46" s="276"/>
      <c r="GY46" s="276"/>
      <c r="GZ46" s="276"/>
      <c r="HA46" s="276"/>
      <c r="HB46" s="276"/>
      <c r="HC46" s="276"/>
      <c r="HD46" s="276"/>
      <c r="HE46" s="276"/>
      <c r="HF46" s="276"/>
      <c r="HG46" s="276"/>
      <c r="HH46" s="276"/>
      <c r="HI46" s="276"/>
      <c r="HJ46" s="276"/>
      <c r="HK46" s="276"/>
      <c r="HL46" s="276"/>
      <c r="HM46" s="276"/>
      <c r="HN46" s="276"/>
      <c r="HO46" s="276"/>
      <c r="HP46" s="276"/>
      <c r="HQ46" s="276"/>
      <c r="HR46" s="276"/>
      <c r="HS46" s="276"/>
      <c r="HT46" s="276"/>
      <c r="HU46" s="276"/>
      <c r="HV46" s="276"/>
      <c r="HW46" s="276"/>
      <c r="HX46" s="276"/>
      <c r="HY46" s="276"/>
      <c r="HZ46" s="276"/>
      <c r="IA46" s="276"/>
      <c r="IB46" s="276"/>
      <c r="IC46" s="276"/>
      <c r="ID46" s="276"/>
      <c r="IE46" s="276"/>
      <c r="IF46" s="276"/>
      <c r="IG46" s="276"/>
      <c r="IH46" s="276"/>
      <c r="II46" s="276"/>
      <c r="IJ46" s="276"/>
      <c r="IK46" s="276"/>
      <c r="IL46" s="276"/>
      <c r="IM46" s="276"/>
      <c r="IN46" s="276"/>
      <c r="IO46" s="276"/>
      <c r="IP46" s="276"/>
      <c r="IQ46" s="276"/>
      <c r="IR46" s="276"/>
      <c r="IS46" s="276"/>
      <c r="IT46" s="276"/>
      <c r="IU46" s="276"/>
      <c r="IV46" s="276"/>
      <c r="IW46" s="276"/>
    </row>
    <row r="47" spans="1:257" ht="18.75" customHeight="1">
      <c r="A47" s="359" t="s">
        <v>246</v>
      </c>
      <c r="B47" s="360" t="s">
        <v>247</v>
      </c>
      <c r="C47" s="361"/>
      <c r="D47" s="383"/>
      <c r="E47" s="384"/>
      <c r="F47" s="385">
        <f>F28</f>
        <v>0</v>
      </c>
      <c r="G47" s="384">
        <f>G28</f>
        <v>0</v>
      </c>
      <c r="H47" s="386">
        <f>H28</f>
        <v>0</v>
      </c>
      <c r="I47" s="387">
        <f>I28</f>
        <v>0</v>
      </c>
      <c r="J47" s="386">
        <f>J28</f>
        <v>0</v>
      </c>
      <c r="K47" s="388">
        <f>K28</f>
        <v>0</v>
      </c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6"/>
      <c r="DE47" s="276"/>
      <c r="DF47" s="276"/>
      <c r="DG47" s="276"/>
      <c r="DH47" s="276"/>
      <c r="DI47" s="276"/>
      <c r="DJ47" s="276"/>
      <c r="DK47" s="276"/>
      <c r="DL47" s="276"/>
      <c r="DM47" s="276"/>
      <c r="DN47" s="276"/>
      <c r="DO47" s="276"/>
      <c r="DP47" s="276"/>
      <c r="DQ47" s="276"/>
      <c r="DR47" s="276"/>
      <c r="DS47" s="276"/>
      <c r="DT47" s="276"/>
      <c r="DU47" s="276"/>
      <c r="DV47" s="276"/>
      <c r="DW47" s="276"/>
      <c r="DX47" s="276"/>
      <c r="DY47" s="276"/>
      <c r="DZ47" s="276"/>
      <c r="EA47" s="276"/>
      <c r="EB47" s="276"/>
      <c r="EC47" s="276"/>
      <c r="ED47" s="276"/>
      <c r="EE47" s="276"/>
      <c r="EF47" s="276"/>
      <c r="EG47" s="276"/>
      <c r="EH47" s="276"/>
      <c r="EI47" s="276"/>
      <c r="EJ47" s="276"/>
      <c r="EK47" s="276"/>
      <c r="EL47" s="276"/>
      <c r="EM47" s="276"/>
      <c r="EN47" s="276"/>
      <c r="EO47" s="276"/>
      <c r="EP47" s="276"/>
      <c r="EQ47" s="276"/>
      <c r="ER47" s="276"/>
      <c r="ES47" s="276"/>
      <c r="ET47" s="276"/>
      <c r="EU47" s="276"/>
      <c r="EV47" s="276"/>
      <c r="EW47" s="276"/>
      <c r="EX47" s="276"/>
      <c r="EY47" s="276"/>
      <c r="EZ47" s="276"/>
      <c r="FA47" s="276"/>
      <c r="FB47" s="276"/>
      <c r="FC47" s="276"/>
      <c r="FD47" s="276"/>
      <c r="FE47" s="276"/>
      <c r="FF47" s="276"/>
      <c r="FG47" s="276"/>
      <c r="FH47" s="276"/>
      <c r="FI47" s="276"/>
      <c r="FJ47" s="276"/>
      <c r="FK47" s="276"/>
      <c r="FL47" s="276"/>
      <c r="FM47" s="276"/>
      <c r="FN47" s="276"/>
      <c r="FO47" s="276"/>
      <c r="FP47" s="276"/>
      <c r="FQ47" s="276"/>
      <c r="FR47" s="276"/>
      <c r="FS47" s="276"/>
      <c r="FT47" s="276"/>
      <c r="FU47" s="276"/>
      <c r="FV47" s="276"/>
      <c r="FW47" s="276"/>
      <c r="FX47" s="276"/>
      <c r="FY47" s="276"/>
      <c r="FZ47" s="276"/>
      <c r="GA47" s="276"/>
      <c r="GB47" s="276"/>
      <c r="GC47" s="276"/>
      <c r="GD47" s="276"/>
      <c r="GE47" s="276"/>
      <c r="GF47" s="276"/>
      <c r="GG47" s="276"/>
      <c r="GH47" s="276"/>
      <c r="GI47" s="276"/>
      <c r="GJ47" s="276"/>
      <c r="GK47" s="276"/>
      <c r="GL47" s="276"/>
      <c r="GM47" s="276"/>
      <c r="GN47" s="276"/>
      <c r="GO47" s="276"/>
      <c r="GP47" s="276"/>
      <c r="GQ47" s="276"/>
      <c r="GR47" s="276"/>
      <c r="GS47" s="276"/>
      <c r="GT47" s="276"/>
      <c r="GU47" s="276"/>
      <c r="GV47" s="276"/>
      <c r="GW47" s="276"/>
      <c r="GX47" s="276"/>
      <c r="GY47" s="276"/>
      <c r="GZ47" s="276"/>
      <c r="HA47" s="276"/>
      <c r="HB47" s="276"/>
      <c r="HC47" s="276"/>
      <c r="HD47" s="276"/>
      <c r="HE47" s="276"/>
      <c r="HF47" s="276"/>
      <c r="HG47" s="276"/>
      <c r="HH47" s="276"/>
      <c r="HI47" s="276"/>
      <c r="HJ47" s="276"/>
      <c r="HK47" s="276"/>
      <c r="HL47" s="276"/>
      <c r="HM47" s="276"/>
      <c r="HN47" s="276"/>
      <c r="HO47" s="276"/>
      <c r="HP47" s="276"/>
      <c r="HQ47" s="276"/>
      <c r="HR47" s="276"/>
      <c r="HS47" s="276"/>
      <c r="HT47" s="276"/>
      <c r="HU47" s="276"/>
      <c r="HV47" s="276"/>
      <c r="HW47" s="276"/>
      <c r="HX47" s="276"/>
      <c r="HY47" s="276"/>
      <c r="HZ47" s="276"/>
      <c r="IA47" s="276"/>
      <c r="IB47" s="276"/>
      <c r="IC47" s="276"/>
      <c r="ID47" s="276"/>
      <c r="IE47" s="276"/>
      <c r="IF47" s="276"/>
      <c r="IG47" s="276"/>
      <c r="IH47" s="276"/>
      <c r="II47" s="276"/>
      <c r="IJ47" s="276"/>
      <c r="IK47" s="276"/>
      <c r="IL47" s="276"/>
      <c r="IM47" s="276"/>
      <c r="IN47" s="276"/>
      <c r="IO47" s="276"/>
      <c r="IP47" s="276"/>
      <c r="IQ47" s="276"/>
      <c r="IR47" s="276"/>
      <c r="IS47" s="276"/>
      <c r="IT47" s="276"/>
      <c r="IU47" s="276"/>
      <c r="IV47" s="276"/>
      <c r="IW47" s="276"/>
    </row>
    <row r="48" spans="1:257" s="280" customFormat="1" ht="64.900000000000006" customHeight="1">
      <c r="A48" s="359" t="s">
        <v>248</v>
      </c>
      <c r="B48" s="360" t="s">
        <v>249</v>
      </c>
      <c r="C48" s="361"/>
      <c r="D48" s="389"/>
      <c r="E48" s="390"/>
      <c r="F48" s="391">
        <f>G48</f>
        <v>51905.915670232847</v>
      </c>
      <c r="G48" s="392">
        <f>SUM(G49:G50)</f>
        <v>51905.915670232847</v>
      </c>
      <c r="H48" s="393">
        <f>H49+H50</f>
        <v>1964.81</v>
      </c>
      <c r="I48" s="394">
        <f>SUM(I49:I50)</f>
        <v>51901.659957101037</v>
      </c>
      <c r="J48" s="395">
        <f>J49+J50</f>
        <v>363.88</v>
      </c>
      <c r="K48" s="390">
        <f>SUM(K49:K50)</f>
        <v>51896.856637572018</v>
      </c>
    </row>
    <row r="49" spans="1:257" ht="18" customHeight="1">
      <c r="A49" s="359" t="s">
        <v>250</v>
      </c>
      <c r="B49" s="360" t="s">
        <v>245</v>
      </c>
      <c r="C49" s="361"/>
      <c r="D49" s="389"/>
      <c r="E49" s="390"/>
      <c r="F49" s="391">
        <f>G48</f>
        <v>51905.915670232847</v>
      </c>
      <c r="G49" s="392">
        <f>G42+G36+G30</f>
        <v>51905.915670232847</v>
      </c>
      <c r="H49" s="393">
        <f>H30+H36+H42</f>
        <v>1964.81</v>
      </c>
      <c r="I49" s="394">
        <f>I42+I36+I30</f>
        <v>51901.659957101037</v>
      </c>
      <c r="J49" s="395">
        <f>J30+J36+J42</f>
        <v>363.88</v>
      </c>
      <c r="K49" s="390">
        <f>K42+K36+K30</f>
        <v>51896.856637572018</v>
      </c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6"/>
      <c r="DK49" s="276"/>
      <c r="DL49" s="276"/>
      <c r="DM49" s="276"/>
      <c r="DN49" s="276"/>
      <c r="DO49" s="276"/>
      <c r="DP49" s="276"/>
      <c r="DQ49" s="276"/>
      <c r="DR49" s="276"/>
      <c r="DS49" s="276"/>
      <c r="DT49" s="276"/>
      <c r="DU49" s="276"/>
      <c r="DV49" s="276"/>
      <c r="DW49" s="276"/>
      <c r="DX49" s="276"/>
      <c r="DY49" s="276"/>
      <c r="DZ49" s="276"/>
      <c r="EA49" s="276"/>
      <c r="EB49" s="276"/>
      <c r="EC49" s="276"/>
      <c r="ED49" s="276"/>
      <c r="EE49" s="276"/>
      <c r="EF49" s="276"/>
      <c r="EG49" s="276"/>
      <c r="EH49" s="276"/>
      <c r="EI49" s="276"/>
      <c r="EJ49" s="276"/>
      <c r="EK49" s="276"/>
      <c r="EL49" s="276"/>
      <c r="EM49" s="276"/>
      <c r="EN49" s="276"/>
      <c r="EO49" s="276"/>
      <c r="EP49" s="276"/>
      <c r="EQ49" s="276"/>
      <c r="ER49" s="276"/>
      <c r="ES49" s="276"/>
      <c r="ET49" s="276"/>
      <c r="EU49" s="276"/>
      <c r="EV49" s="276"/>
      <c r="EW49" s="276"/>
      <c r="EX49" s="276"/>
      <c r="EY49" s="276"/>
      <c r="EZ49" s="276"/>
      <c r="FA49" s="276"/>
      <c r="FB49" s="276"/>
      <c r="FC49" s="276"/>
      <c r="FD49" s="276"/>
      <c r="FE49" s="276"/>
      <c r="FF49" s="276"/>
      <c r="FG49" s="276"/>
      <c r="FH49" s="276"/>
      <c r="FI49" s="276"/>
      <c r="FJ49" s="276"/>
      <c r="FK49" s="276"/>
      <c r="FL49" s="276"/>
      <c r="FM49" s="276"/>
      <c r="FN49" s="276"/>
      <c r="FO49" s="276"/>
      <c r="FP49" s="276"/>
      <c r="FQ49" s="276"/>
      <c r="FR49" s="276"/>
      <c r="FS49" s="276"/>
      <c r="FT49" s="276"/>
      <c r="FU49" s="276"/>
      <c r="FV49" s="276"/>
      <c r="FW49" s="276"/>
      <c r="FX49" s="276"/>
      <c r="FY49" s="276"/>
      <c r="FZ49" s="276"/>
      <c r="GA49" s="276"/>
      <c r="GB49" s="276"/>
      <c r="GC49" s="276"/>
      <c r="GD49" s="276"/>
      <c r="GE49" s="276"/>
      <c r="GF49" s="276"/>
      <c r="GG49" s="276"/>
      <c r="GH49" s="276"/>
      <c r="GI49" s="276"/>
      <c r="GJ49" s="276"/>
      <c r="GK49" s="276"/>
      <c r="GL49" s="276"/>
      <c r="GM49" s="276"/>
      <c r="GN49" s="276"/>
      <c r="GO49" s="276"/>
      <c r="GP49" s="276"/>
      <c r="GQ49" s="276"/>
      <c r="GR49" s="276"/>
      <c r="GS49" s="276"/>
      <c r="GT49" s="276"/>
      <c r="GU49" s="276"/>
      <c r="GV49" s="276"/>
      <c r="GW49" s="276"/>
      <c r="GX49" s="276"/>
      <c r="GY49" s="276"/>
      <c r="GZ49" s="276"/>
      <c r="HA49" s="276"/>
      <c r="HB49" s="276"/>
      <c r="HC49" s="276"/>
      <c r="HD49" s="276"/>
      <c r="HE49" s="276"/>
      <c r="HF49" s="276"/>
      <c r="HG49" s="276"/>
      <c r="HH49" s="276"/>
      <c r="HI49" s="276"/>
      <c r="HJ49" s="276"/>
      <c r="HK49" s="276"/>
      <c r="HL49" s="276"/>
      <c r="HM49" s="276"/>
      <c r="HN49" s="276"/>
      <c r="HO49" s="276"/>
      <c r="HP49" s="276"/>
      <c r="HQ49" s="276"/>
      <c r="HR49" s="276"/>
      <c r="HS49" s="276"/>
      <c r="HT49" s="276"/>
      <c r="HU49" s="276"/>
      <c r="HV49" s="276"/>
      <c r="HW49" s="276"/>
      <c r="HX49" s="276"/>
      <c r="HY49" s="276"/>
      <c r="HZ49" s="276"/>
      <c r="IA49" s="276"/>
      <c r="IB49" s="276"/>
      <c r="IC49" s="276"/>
      <c r="ID49" s="276"/>
      <c r="IE49" s="276"/>
      <c r="IF49" s="276"/>
      <c r="IG49" s="276"/>
      <c r="IH49" s="276"/>
      <c r="II49" s="276"/>
      <c r="IJ49" s="276"/>
      <c r="IK49" s="276"/>
      <c r="IL49" s="276"/>
      <c r="IM49" s="276"/>
      <c r="IN49" s="276"/>
      <c r="IO49" s="276"/>
      <c r="IP49" s="276"/>
      <c r="IQ49" s="276"/>
      <c r="IR49" s="276"/>
      <c r="IS49" s="276"/>
      <c r="IT49" s="276"/>
      <c r="IU49" s="276"/>
      <c r="IV49" s="276"/>
      <c r="IW49" s="276"/>
    </row>
    <row r="50" spans="1:257" ht="18" customHeight="1" thickBot="1">
      <c r="A50" s="396" t="s">
        <v>251</v>
      </c>
      <c r="B50" s="397" t="s">
        <v>247</v>
      </c>
      <c r="C50" s="398"/>
      <c r="D50" s="399"/>
      <c r="E50" s="400"/>
      <c r="F50" s="401">
        <f>F31+F37+F43</f>
        <v>0</v>
      </c>
      <c r="G50" s="402">
        <f>G43+G37+G31</f>
        <v>0</v>
      </c>
      <c r="H50" s="403">
        <f>H31+H37+H43</f>
        <v>0</v>
      </c>
      <c r="I50" s="404">
        <f>I43+I37+I31</f>
        <v>0</v>
      </c>
      <c r="J50" s="405">
        <f>J31+J37+J43</f>
        <v>0</v>
      </c>
      <c r="K50" s="400">
        <f>K43+K37+K31</f>
        <v>0</v>
      </c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6"/>
      <c r="DL50" s="276"/>
      <c r="DM50" s="276"/>
      <c r="DN50" s="276"/>
      <c r="DO50" s="276"/>
      <c r="DP50" s="276"/>
      <c r="DQ50" s="276"/>
      <c r="DR50" s="276"/>
      <c r="DS50" s="276"/>
      <c r="DT50" s="276"/>
      <c r="DU50" s="276"/>
      <c r="DV50" s="276"/>
      <c r="DW50" s="276"/>
      <c r="DX50" s="276"/>
      <c r="DY50" s="276"/>
      <c r="DZ50" s="276"/>
      <c r="EA50" s="276"/>
      <c r="EB50" s="276"/>
      <c r="EC50" s="276"/>
      <c r="ED50" s="276"/>
      <c r="EE50" s="276"/>
      <c r="EF50" s="276"/>
      <c r="EG50" s="276"/>
      <c r="EH50" s="276"/>
      <c r="EI50" s="276"/>
      <c r="EJ50" s="276"/>
      <c r="EK50" s="276"/>
      <c r="EL50" s="276"/>
      <c r="EM50" s="276"/>
      <c r="EN50" s="276"/>
      <c r="EO50" s="276"/>
      <c r="EP50" s="276"/>
      <c r="EQ50" s="276"/>
      <c r="ER50" s="276"/>
      <c r="ES50" s="276"/>
      <c r="ET50" s="276"/>
      <c r="EU50" s="276"/>
      <c r="EV50" s="276"/>
      <c r="EW50" s="276"/>
      <c r="EX50" s="276"/>
      <c r="EY50" s="276"/>
      <c r="EZ50" s="276"/>
      <c r="FA50" s="276"/>
      <c r="FB50" s="276"/>
      <c r="FC50" s="276"/>
      <c r="FD50" s="276"/>
      <c r="FE50" s="276"/>
      <c r="FF50" s="276"/>
      <c r="FG50" s="276"/>
      <c r="FH50" s="276"/>
      <c r="FI50" s="276"/>
      <c r="FJ50" s="276"/>
      <c r="FK50" s="276"/>
      <c r="FL50" s="276"/>
      <c r="FM50" s="276"/>
      <c r="FN50" s="276"/>
      <c r="FO50" s="276"/>
      <c r="FP50" s="276"/>
      <c r="FQ50" s="276"/>
      <c r="FR50" s="276"/>
      <c r="FS50" s="276"/>
      <c r="FT50" s="276"/>
      <c r="FU50" s="276"/>
      <c r="FV50" s="276"/>
      <c r="FW50" s="276"/>
      <c r="FX50" s="276"/>
      <c r="FY50" s="276"/>
      <c r="FZ50" s="276"/>
      <c r="GA50" s="276"/>
      <c r="GB50" s="276"/>
      <c r="GC50" s="276"/>
      <c r="GD50" s="276"/>
      <c r="GE50" s="276"/>
      <c r="GF50" s="276"/>
      <c r="GG50" s="276"/>
      <c r="GH50" s="276"/>
      <c r="GI50" s="276"/>
      <c r="GJ50" s="276"/>
      <c r="GK50" s="276"/>
      <c r="GL50" s="276"/>
      <c r="GM50" s="276"/>
      <c r="GN50" s="276"/>
      <c r="GO50" s="276"/>
      <c r="GP50" s="276"/>
      <c r="GQ50" s="276"/>
      <c r="GR50" s="276"/>
      <c r="GS50" s="276"/>
      <c r="GT50" s="276"/>
      <c r="GU50" s="276"/>
      <c r="GV50" s="276"/>
      <c r="GW50" s="276"/>
      <c r="GX50" s="276"/>
      <c r="GY50" s="276"/>
      <c r="GZ50" s="276"/>
      <c r="HA50" s="276"/>
      <c r="HB50" s="276"/>
      <c r="HC50" s="276"/>
      <c r="HD50" s="276"/>
      <c r="HE50" s="276"/>
      <c r="HF50" s="276"/>
      <c r="HG50" s="276"/>
      <c r="HH50" s="276"/>
      <c r="HI50" s="276"/>
      <c r="HJ50" s="276"/>
      <c r="HK50" s="276"/>
      <c r="HL50" s="276"/>
      <c r="HM50" s="276"/>
      <c r="HN50" s="276"/>
      <c r="HO50" s="276"/>
      <c r="HP50" s="276"/>
      <c r="HQ50" s="276"/>
      <c r="HR50" s="276"/>
      <c r="HS50" s="276"/>
      <c r="HT50" s="276"/>
      <c r="HU50" s="276"/>
      <c r="HV50" s="276"/>
      <c r="HW50" s="276"/>
      <c r="HX50" s="276"/>
      <c r="HY50" s="276"/>
      <c r="HZ50" s="276"/>
      <c r="IA50" s="276"/>
      <c r="IB50" s="276"/>
      <c r="IC50" s="276"/>
      <c r="ID50" s="276"/>
      <c r="IE50" s="276"/>
      <c r="IF50" s="276"/>
      <c r="IG50" s="276"/>
      <c r="IH50" s="276"/>
      <c r="II50" s="276"/>
      <c r="IJ50" s="276"/>
      <c r="IK50" s="276"/>
      <c r="IL50" s="276"/>
      <c r="IM50" s="276"/>
      <c r="IN50" s="276"/>
      <c r="IO50" s="276"/>
      <c r="IP50" s="276"/>
      <c r="IQ50" s="276"/>
      <c r="IR50" s="276"/>
      <c r="IS50" s="276"/>
      <c r="IT50" s="276"/>
      <c r="IU50" s="276"/>
      <c r="IV50" s="276"/>
      <c r="IW50" s="276"/>
    </row>
    <row r="51" spans="1:257" ht="15.75">
      <c r="A51" s="283"/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6"/>
      <c r="CC51" s="276"/>
      <c r="CD51" s="276"/>
      <c r="CE51" s="276"/>
      <c r="CF51" s="276"/>
      <c r="CG51" s="276"/>
      <c r="CH51" s="276"/>
      <c r="CI51" s="276"/>
      <c r="CJ51" s="276"/>
      <c r="CK51" s="276"/>
      <c r="CL51" s="276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  <c r="CZ51" s="276"/>
      <c r="DA51" s="276"/>
      <c r="DB51" s="276"/>
      <c r="DC51" s="276"/>
      <c r="DD51" s="276"/>
      <c r="DE51" s="276"/>
      <c r="DF51" s="276"/>
      <c r="DG51" s="276"/>
      <c r="DH51" s="276"/>
      <c r="DI51" s="276"/>
      <c r="DJ51" s="276"/>
      <c r="DK51" s="276"/>
      <c r="DL51" s="276"/>
      <c r="DM51" s="276"/>
      <c r="DN51" s="276"/>
      <c r="DO51" s="276"/>
      <c r="DP51" s="276"/>
      <c r="DQ51" s="276"/>
      <c r="DR51" s="276"/>
      <c r="DS51" s="276"/>
      <c r="DT51" s="276"/>
      <c r="DU51" s="276"/>
      <c r="DV51" s="276"/>
      <c r="DW51" s="276"/>
      <c r="DX51" s="276"/>
      <c r="DY51" s="276"/>
      <c r="DZ51" s="276"/>
      <c r="EA51" s="276"/>
      <c r="EB51" s="276"/>
      <c r="EC51" s="276"/>
      <c r="ED51" s="276"/>
      <c r="EE51" s="276"/>
      <c r="EF51" s="276"/>
      <c r="EG51" s="276"/>
      <c r="EH51" s="276"/>
      <c r="EI51" s="276"/>
      <c r="EJ51" s="276"/>
      <c r="EK51" s="276"/>
      <c r="EL51" s="276"/>
      <c r="EM51" s="276"/>
      <c r="EN51" s="276"/>
      <c r="EO51" s="276"/>
      <c r="EP51" s="276"/>
      <c r="EQ51" s="276"/>
      <c r="ER51" s="276"/>
      <c r="ES51" s="276"/>
      <c r="ET51" s="276"/>
      <c r="EU51" s="276"/>
      <c r="EV51" s="276"/>
      <c r="EW51" s="276"/>
      <c r="EX51" s="276"/>
      <c r="EY51" s="276"/>
      <c r="EZ51" s="276"/>
      <c r="FA51" s="276"/>
      <c r="FB51" s="276"/>
      <c r="FC51" s="276"/>
      <c r="FD51" s="276"/>
      <c r="FE51" s="276"/>
      <c r="FF51" s="276"/>
      <c r="FG51" s="276"/>
      <c r="FH51" s="276"/>
      <c r="FI51" s="276"/>
      <c r="FJ51" s="276"/>
      <c r="FK51" s="276"/>
      <c r="FL51" s="276"/>
      <c r="FM51" s="276"/>
      <c r="FN51" s="276"/>
      <c r="FO51" s="276"/>
      <c r="FP51" s="276"/>
      <c r="FQ51" s="276"/>
      <c r="FR51" s="276"/>
      <c r="FS51" s="276"/>
      <c r="FT51" s="276"/>
      <c r="FU51" s="276"/>
      <c r="FV51" s="276"/>
      <c r="FW51" s="276"/>
      <c r="FX51" s="276"/>
      <c r="FY51" s="276"/>
      <c r="FZ51" s="276"/>
      <c r="GA51" s="276"/>
      <c r="GB51" s="276"/>
      <c r="GC51" s="276"/>
      <c r="GD51" s="276"/>
      <c r="GE51" s="276"/>
      <c r="GF51" s="276"/>
      <c r="GG51" s="276"/>
      <c r="GH51" s="276"/>
      <c r="GI51" s="276"/>
      <c r="GJ51" s="276"/>
      <c r="GK51" s="276"/>
      <c r="GL51" s="276"/>
      <c r="GM51" s="276"/>
      <c r="GN51" s="276"/>
      <c r="GO51" s="276"/>
      <c r="GP51" s="276"/>
      <c r="GQ51" s="276"/>
      <c r="GR51" s="276"/>
      <c r="GS51" s="276"/>
      <c r="GT51" s="276"/>
      <c r="GU51" s="276"/>
      <c r="GV51" s="276"/>
      <c r="GW51" s="276"/>
      <c r="GX51" s="276"/>
      <c r="GY51" s="276"/>
      <c r="GZ51" s="276"/>
      <c r="HA51" s="276"/>
      <c r="HB51" s="276"/>
      <c r="HC51" s="276"/>
      <c r="HD51" s="276"/>
      <c r="HE51" s="276"/>
      <c r="HF51" s="276"/>
      <c r="HG51" s="276"/>
      <c r="HH51" s="276"/>
      <c r="HI51" s="276"/>
      <c r="HJ51" s="276"/>
      <c r="HK51" s="276"/>
      <c r="HL51" s="276"/>
      <c r="HM51" s="276"/>
      <c r="HN51" s="276"/>
      <c r="HO51" s="276"/>
      <c r="HP51" s="276"/>
      <c r="HQ51" s="276"/>
      <c r="HR51" s="276"/>
      <c r="HS51" s="276"/>
      <c r="HT51" s="276"/>
      <c r="HU51" s="276"/>
      <c r="HV51" s="276"/>
      <c r="HW51" s="276"/>
      <c r="HX51" s="276"/>
      <c r="HY51" s="276"/>
      <c r="HZ51" s="276"/>
      <c r="IA51" s="276"/>
      <c r="IB51" s="276"/>
      <c r="IC51" s="276"/>
      <c r="ID51" s="276"/>
      <c r="IE51" s="276"/>
      <c r="IF51" s="276"/>
      <c r="IG51" s="276"/>
      <c r="IH51" s="276"/>
      <c r="II51" s="276"/>
      <c r="IJ51" s="276"/>
      <c r="IK51" s="276"/>
      <c r="IL51" s="276"/>
      <c r="IM51" s="276"/>
      <c r="IN51" s="276"/>
      <c r="IO51" s="276"/>
      <c r="IP51" s="276"/>
      <c r="IQ51" s="276"/>
      <c r="IR51" s="276"/>
      <c r="IS51" s="276"/>
      <c r="IT51" s="276"/>
      <c r="IU51" s="276"/>
      <c r="IV51" s="276"/>
      <c r="IW51" s="276"/>
    </row>
    <row r="52" spans="1:257" ht="32.25" customHeight="1">
      <c r="A52" s="283"/>
      <c r="B52" s="500" t="s">
        <v>293</v>
      </c>
      <c r="C52" s="500"/>
      <c r="D52" s="500"/>
      <c r="E52" s="501"/>
      <c r="F52" s="501"/>
      <c r="G52" s="435"/>
      <c r="H52" s="510" t="s">
        <v>294</v>
      </c>
      <c r="I52" s="280"/>
      <c r="J52" s="280"/>
      <c r="K52" s="280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276"/>
      <c r="CG52" s="276"/>
      <c r="CH52" s="276"/>
      <c r="CI52" s="276"/>
      <c r="CJ52" s="276"/>
      <c r="CK52" s="276"/>
      <c r="CL52" s="276"/>
      <c r="CM52" s="276"/>
      <c r="CN52" s="276"/>
      <c r="CO52" s="276"/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  <c r="CZ52" s="276"/>
      <c r="DA52" s="276"/>
      <c r="DB52" s="276"/>
      <c r="DC52" s="276"/>
      <c r="DD52" s="276"/>
      <c r="DE52" s="276"/>
      <c r="DF52" s="276"/>
      <c r="DG52" s="276"/>
      <c r="DH52" s="276"/>
      <c r="DI52" s="276"/>
      <c r="DJ52" s="276"/>
      <c r="DK52" s="276"/>
      <c r="DL52" s="276"/>
      <c r="DM52" s="276"/>
      <c r="DN52" s="276"/>
      <c r="DO52" s="276"/>
      <c r="DP52" s="276"/>
      <c r="DQ52" s="276"/>
      <c r="DR52" s="276"/>
      <c r="DS52" s="276"/>
      <c r="DT52" s="276"/>
      <c r="DU52" s="276"/>
      <c r="DV52" s="276"/>
      <c r="DW52" s="276"/>
      <c r="DX52" s="276"/>
      <c r="DY52" s="276"/>
      <c r="DZ52" s="276"/>
      <c r="EA52" s="276"/>
      <c r="EB52" s="276"/>
      <c r="EC52" s="276"/>
      <c r="ED52" s="276"/>
      <c r="EE52" s="276"/>
      <c r="EF52" s="276"/>
      <c r="EG52" s="276"/>
      <c r="EH52" s="276"/>
      <c r="EI52" s="276"/>
      <c r="EJ52" s="276"/>
      <c r="EK52" s="276"/>
      <c r="EL52" s="276"/>
      <c r="EM52" s="276"/>
      <c r="EN52" s="276"/>
      <c r="EO52" s="276"/>
      <c r="EP52" s="276"/>
      <c r="EQ52" s="276"/>
      <c r="ER52" s="276"/>
      <c r="ES52" s="276"/>
      <c r="ET52" s="276"/>
      <c r="EU52" s="276"/>
      <c r="EV52" s="276"/>
      <c r="EW52" s="276"/>
      <c r="EX52" s="276"/>
      <c r="EY52" s="276"/>
      <c r="EZ52" s="276"/>
      <c r="FA52" s="276"/>
      <c r="FB52" s="276"/>
      <c r="FC52" s="276"/>
      <c r="FD52" s="276"/>
      <c r="FE52" s="276"/>
      <c r="FF52" s="276"/>
      <c r="FG52" s="276"/>
      <c r="FH52" s="276"/>
      <c r="FI52" s="276"/>
      <c r="FJ52" s="276"/>
      <c r="FK52" s="276"/>
      <c r="FL52" s="276"/>
      <c r="FM52" s="276"/>
      <c r="FN52" s="276"/>
      <c r="FO52" s="276"/>
      <c r="FP52" s="276"/>
      <c r="FQ52" s="276"/>
      <c r="FR52" s="276"/>
      <c r="FS52" s="276"/>
      <c r="FT52" s="276"/>
      <c r="FU52" s="276"/>
      <c r="FV52" s="276"/>
      <c r="FW52" s="276"/>
      <c r="FX52" s="276"/>
      <c r="FY52" s="276"/>
      <c r="FZ52" s="276"/>
      <c r="GA52" s="276"/>
      <c r="GB52" s="276"/>
      <c r="GC52" s="276"/>
      <c r="GD52" s="276"/>
      <c r="GE52" s="276"/>
      <c r="GF52" s="276"/>
      <c r="GG52" s="276"/>
      <c r="GH52" s="276"/>
      <c r="GI52" s="276"/>
      <c r="GJ52" s="276"/>
      <c r="GK52" s="276"/>
      <c r="GL52" s="276"/>
      <c r="GM52" s="276"/>
      <c r="GN52" s="276"/>
      <c r="GO52" s="276"/>
      <c r="GP52" s="276"/>
      <c r="GQ52" s="276"/>
      <c r="GR52" s="276"/>
      <c r="GS52" s="276"/>
      <c r="GT52" s="276"/>
      <c r="GU52" s="276"/>
      <c r="GV52" s="276"/>
      <c r="GW52" s="276"/>
      <c r="GX52" s="276"/>
      <c r="GY52" s="276"/>
      <c r="GZ52" s="276"/>
      <c r="HA52" s="276"/>
      <c r="HB52" s="276"/>
      <c r="HC52" s="276"/>
      <c r="HD52" s="276"/>
      <c r="HE52" s="276"/>
      <c r="HF52" s="276"/>
      <c r="HG52" s="276"/>
      <c r="HH52" s="276"/>
      <c r="HI52" s="276"/>
      <c r="HJ52" s="276"/>
      <c r="HK52" s="276"/>
      <c r="HL52" s="276"/>
      <c r="HM52" s="276"/>
      <c r="HN52" s="276"/>
      <c r="HO52" s="276"/>
      <c r="HP52" s="276"/>
      <c r="HQ52" s="276"/>
      <c r="HR52" s="276"/>
      <c r="HS52" s="276"/>
      <c r="HT52" s="276"/>
      <c r="HU52" s="276"/>
      <c r="HV52" s="276"/>
      <c r="HW52" s="276"/>
      <c r="HX52" s="276"/>
      <c r="HY52" s="276"/>
      <c r="HZ52" s="276"/>
      <c r="IA52" s="276"/>
      <c r="IB52" s="276"/>
      <c r="IC52" s="276"/>
      <c r="ID52" s="276"/>
      <c r="IE52" s="276"/>
      <c r="IF52" s="276"/>
      <c r="IG52" s="276"/>
      <c r="IH52" s="276"/>
      <c r="II52" s="276"/>
      <c r="IJ52" s="276"/>
      <c r="IK52" s="276"/>
      <c r="IL52" s="276"/>
      <c r="IM52" s="276"/>
      <c r="IN52" s="276"/>
      <c r="IO52" s="276"/>
      <c r="IP52" s="276"/>
      <c r="IQ52" s="276"/>
      <c r="IR52" s="276"/>
      <c r="IS52" s="276"/>
      <c r="IT52" s="276"/>
      <c r="IU52" s="276"/>
      <c r="IV52" s="276"/>
      <c r="IW52" s="276"/>
    </row>
    <row r="53" spans="1:257" s="287" customFormat="1" ht="18.75">
      <c r="A53" s="285"/>
      <c r="B53" s="487"/>
      <c r="C53" s="488"/>
      <c r="D53" s="488"/>
      <c r="E53" s="488"/>
      <c r="F53" s="284"/>
      <c r="G53" s="284"/>
      <c r="H53" s="284"/>
      <c r="I53" s="284"/>
      <c r="J53" s="284"/>
      <c r="K53" s="284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  <c r="DB53" s="286"/>
      <c r="DC53" s="286"/>
      <c r="DD53" s="286"/>
      <c r="DE53" s="286"/>
      <c r="DF53" s="286"/>
      <c r="DG53" s="286"/>
      <c r="DH53" s="286"/>
      <c r="DI53" s="286"/>
      <c r="DJ53" s="286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6"/>
      <c r="DW53" s="286"/>
      <c r="DX53" s="286"/>
      <c r="DY53" s="286"/>
      <c r="DZ53" s="286"/>
      <c r="EA53" s="286"/>
      <c r="EB53" s="286"/>
      <c r="EC53" s="286"/>
      <c r="ED53" s="286"/>
      <c r="EE53" s="286"/>
      <c r="EF53" s="286"/>
      <c r="EG53" s="286"/>
      <c r="EH53" s="286"/>
      <c r="EI53" s="286"/>
      <c r="EJ53" s="286"/>
      <c r="EK53" s="286"/>
      <c r="EL53" s="286"/>
      <c r="EM53" s="286"/>
      <c r="EN53" s="286"/>
      <c r="EO53" s="286"/>
      <c r="EP53" s="286"/>
      <c r="EQ53" s="286"/>
      <c r="ER53" s="286"/>
      <c r="ES53" s="286"/>
      <c r="ET53" s="286"/>
      <c r="EU53" s="286"/>
      <c r="EV53" s="286"/>
      <c r="EW53" s="286"/>
      <c r="EX53" s="286"/>
      <c r="EY53" s="286"/>
      <c r="EZ53" s="286"/>
      <c r="FA53" s="286"/>
      <c r="FB53" s="286"/>
      <c r="FC53" s="286"/>
      <c r="FD53" s="286"/>
      <c r="FE53" s="286"/>
      <c r="FF53" s="286"/>
      <c r="FG53" s="286"/>
      <c r="FH53" s="286"/>
      <c r="FI53" s="286"/>
      <c r="FJ53" s="286"/>
      <c r="FK53" s="286"/>
      <c r="FL53" s="286"/>
      <c r="FM53" s="286"/>
      <c r="FN53" s="286"/>
      <c r="FO53" s="286"/>
      <c r="FP53" s="286"/>
      <c r="FQ53" s="286"/>
      <c r="FR53" s="286"/>
      <c r="FS53" s="286"/>
      <c r="FT53" s="286"/>
      <c r="FU53" s="286"/>
      <c r="FV53" s="286"/>
      <c r="FW53" s="286"/>
      <c r="FX53" s="286"/>
      <c r="FY53" s="286"/>
      <c r="FZ53" s="286"/>
      <c r="GA53" s="286"/>
      <c r="GB53" s="286"/>
      <c r="GC53" s="286"/>
      <c r="GD53" s="286"/>
      <c r="GE53" s="286"/>
      <c r="GF53" s="286"/>
      <c r="GG53" s="286"/>
      <c r="GH53" s="286"/>
      <c r="GI53" s="286"/>
      <c r="GJ53" s="286"/>
      <c r="GK53" s="286"/>
      <c r="GL53" s="286"/>
      <c r="GM53" s="286"/>
      <c r="GN53" s="286"/>
      <c r="GO53" s="286"/>
      <c r="GP53" s="286"/>
      <c r="GQ53" s="286"/>
      <c r="GR53" s="286"/>
      <c r="GS53" s="286"/>
      <c r="GT53" s="286"/>
      <c r="GU53" s="286"/>
      <c r="GV53" s="286"/>
      <c r="GW53" s="286"/>
      <c r="GX53" s="286"/>
      <c r="GY53" s="286"/>
      <c r="GZ53" s="286"/>
      <c r="HA53" s="286"/>
      <c r="HB53" s="286"/>
      <c r="HC53" s="286"/>
      <c r="HD53" s="286"/>
      <c r="HE53" s="286"/>
      <c r="HF53" s="286"/>
      <c r="HG53" s="286"/>
      <c r="HH53" s="286"/>
      <c r="HI53" s="286"/>
      <c r="HJ53" s="286"/>
      <c r="HK53" s="286"/>
      <c r="HL53" s="286"/>
      <c r="HM53" s="286"/>
      <c r="HN53" s="286"/>
      <c r="HO53" s="286"/>
      <c r="HP53" s="286"/>
      <c r="HQ53" s="286"/>
      <c r="HR53" s="286"/>
      <c r="HS53" s="286"/>
      <c r="HT53" s="286"/>
      <c r="HU53" s="286"/>
      <c r="HV53" s="286"/>
      <c r="HW53" s="286"/>
      <c r="HX53" s="286"/>
      <c r="HY53" s="286"/>
      <c r="HZ53" s="286"/>
      <c r="IA53" s="286"/>
      <c r="IB53" s="286"/>
      <c r="IC53" s="286"/>
      <c r="ID53" s="286"/>
      <c r="IE53" s="286"/>
      <c r="IF53" s="286"/>
      <c r="IG53" s="286"/>
      <c r="IH53" s="286"/>
      <c r="II53" s="286"/>
      <c r="IJ53" s="286"/>
      <c r="IK53" s="286"/>
      <c r="IL53" s="286"/>
      <c r="IM53" s="286"/>
      <c r="IN53" s="286"/>
      <c r="IO53" s="286"/>
      <c r="IP53" s="286"/>
      <c r="IQ53" s="286"/>
      <c r="IR53" s="286"/>
      <c r="IS53" s="286"/>
      <c r="IT53" s="286"/>
      <c r="IU53" s="286"/>
      <c r="IV53" s="286"/>
      <c r="IW53" s="286"/>
    </row>
    <row r="54" spans="1:257" ht="15.75">
      <c r="A54" s="283"/>
      <c r="B54" s="288"/>
      <c r="C54" s="288"/>
      <c r="D54" s="289"/>
      <c r="E54" s="289"/>
      <c r="F54" s="289"/>
      <c r="G54" s="289"/>
      <c r="H54" s="289"/>
      <c r="I54" s="289"/>
      <c r="J54" s="289"/>
      <c r="K54" s="289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6"/>
      <c r="BW54" s="276"/>
      <c r="BX54" s="276"/>
      <c r="BY54" s="276"/>
      <c r="BZ54" s="276"/>
      <c r="CA54" s="276"/>
      <c r="CB54" s="276"/>
      <c r="CC54" s="276"/>
      <c r="CD54" s="276"/>
      <c r="CE54" s="276"/>
      <c r="CF54" s="276"/>
      <c r="CG54" s="276"/>
      <c r="CH54" s="276"/>
      <c r="CI54" s="276"/>
      <c r="CJ54" s="276"/>
      <c r="CK54" s="276"/>
      <c r="CL54" s="276"/>
      <c r="CM54" s="276"/>
      <c r="CN54" s="276"/>
      <c r="CO54" s="276"/>
      <c r="CP54" s="276"/>
      <c r="CQ54" s="276"/>
      <c r="CR54" s="276"/>
      <c r="CS54" s="276"/>
      <c r="CT54" s="276"/>
      <c r="CU54" s="276"/>
      <c r="CV54" s="276"/>
      <c r="CW54" s="276"/>
      <c r="CX54" s="276"/>
      <c r="CY54" s="276"/>
      <c r="CZ54" s="276"/>
      <c r="DA54" s="276"/>
      <c r="DB54" s="276"/>
      <c r="DC54" s="276"/>
      <c r="DD54" s="276"/>
      <c r="DE54" s="276"/>
      <c r="DF54" s="276"/>
      <c r="DG54" s="276"/>
      <c r="DH54" s="276"/>
      <c r="DI54" s="276"/>
      <c r="DJ54" s="276"/>
      <c r="DK54" s="276"/>
      <c r="DL54" s="276"/>
      <c r="DM54" s="276"/>
      <c r="DN54" s="276"/>
      <c r="DO54" s="276"/>
      <c r="DP54" s="276"/>
      <c r="DQ54" s="276"/>
      <c r="DR54" s="276"/>
      <c r="DS54" s="276"/>
      <c r="DT54" s="276"/>
      <c r="DU54" s="276"/>
      <c r="DV54" s="276"/>
      <c r="DW54" s="276"/>
      <c r="DX54" s="276"/>
      <c r="DY54" s="276"/>
      <c r="DZ54" s="276"/>
      <c r="EA54" s="276"/>
      <c r="EB54" s="276"/>
      <c r="EC54" s="276"/>
      <c r="ED54" s="276"/>
      <c r="EE54" s="276"/>
      <c r="EF54" s="276"/>
      <c r="EG54" s="276"/>
      <c r="EH54" s="276"/>
      <c r="EI54" s="276"/>
      <c r="EJ54" s="276"/>
      <c r="EK54" s="276"/>
      <c r="EL54" s="276"/>
      <c r="EM54" s="276"/>
      <c r="EN54" s="276"/>
      <c r="EO54" s="276"/>
      <c r="EP54" s="276"/>
      <c r="EQ54" s="276"/>
      <c r="ER54" s="276"/>
      <c r="ES54" s="276"/>
      <c r="ET54" s="276"/>
      <c r="EU54" s="276"/>
      <c r="EV54" s="276"/>
      <c r="EW54" s="276"/>
      <c r="EX54" s="276"/>
      <c r="EY54" s="276"/>
      <c r="EZ54" s="276"/>
      <c r="FA54" s="276"/>
      <c r="FB54" s="276"/>
      <c r="FC54" s="276"/>
      <c r="FD54" s="276"/>
      <c r="FE54" s="276"/>
      <c r="FF54" s="276"/>
      <c r="FG54" s="276"/>
      <c r="FH54" s="276"/>
      <c r="FI54" s="276"/>
      <c r="FJ54" s="276"/>
      <c r="FK54" s="276"/>
      <c r="FL54" s="276"/>
      <c r="FM54" s="276"/>
      <c r="FN54" s="276"/>
      <c r="FO54" s="276"/>
      <c r="FP54" s="276"/>
      <c r="FQ54" s="276"/>
      <c r="FR54" s="276"/>
      <c r="FS54" s="276"/>
      <c r="FT54" s="276"/>
      <c r="FU54" s="276"/>
      <c r="FV54" s="276"/>
      <c r="FW54" s="276"/>
      <c r="FX54" s="276"/>
      <c r="FY54" s="276"/>
      <c r="FZ54" s="276"/>
      <c r="GA54" s="276"/>
      <c r="GB54" s="276"/>
      <c r="GC54" s="276"/>
      <c r="GD54" s="276"/>
      <c r="GE54" s="276"/>
      <c r="GF54" s="276"/>
      <c r="GG54" s="276"/>
      <c r="GH54" s="276"/>
      <c r="GI54" s="276"/>
      <c r="GJ54" s="276"/>
      <c r="GK54" s="276"/>
      <c r="GL54" s="276"/>
      <c r="GM54" s="276"/>
      <c r="GN54" s="276"/>
      <c r="GO54" s="276"/>
      <c r="GP54" s="276"/>
      <c r="GQ54" s="276"/>
      <c r="GR54" s="276"/>
      <c r="GS54" s="276"/>
      <c r="GT54" s="276"/>
      <c r="GU54" s="276"/>
      <c r="GV54" s="276"/>
      <c r="GW54" s="276"/>
      <c r="GX54" s="276"/>
      <c r="GY54" s="276"/>
      <c r="GZ54" s="276"/>
      <c r="HA54" s="276"/>
      <c r="HB54" s="276"/>
      <c r="HC54" s="276"/>
      <c r="HD54" s="276"/>
      <c r="HE54" s="276"/>
      <c r="HF54" s="276"/>
      <c r="HG54" s="276"/>
      <c r="HH54" s="276"/>
      <c r="HI54" s="276"/>
      <c r="HJ54" s="276"/>
      <c r="HK54" s="276"/>
      <c r="HL54" s="276"/>
      <c r="HM54" s="276"/>
      <c r="HN54" s="276"/>
      <c r="HO54" s="276"/>
      <c r="HP54" s="276"/>
      <c r="HQ54" s="276"/>
      <c r="HR54" s="276"/>
      <c r="HS54" s="276"/>
      <c r="HT54" s="276"/>
      <c r="HU54" s="276"/>
      <c r="HV54" s="276"/>
      <c r="HW54" s="276"/>
      <c r="HX54" s="276"/>
      <c r="HY54" s="276"/>
      <c r="HZ54" s="276"/>
      <c r="IA54" s="276"/>
      <c r="IB54" s="276"/>
      <c r="IC54" s="276"/>
      <c r="ID54" s="276"/>
      <c r="IE54" s="276"/>
      <c r="IF54" s="276"/>
      <c r="IG54" s="276"/>
      <c r="IH54" s="276"/>
      <c r="II54" s="276"/>
      <c r="IJ54" s="276"/>
      <c r="IK54" s="276"/>
      <c r="IL54" s="276"/>
      <c r="IM54" s="276"/>
      <c r="IN54" s="276"/>
      <c r="IO54" s="276"/>
      <c r="IP54" s="276"/>
      <c r="IQ54" s="276"/>
      <c r="IR54" s="276"/>
      <c r="IS54" s="276"/>
      <c r="IT54" s="276"/>
      <c r="IU54" s="276"/>
      <c r="IV54" s="276"/>
      <c r="IW54" s="276"/>
    </row>
    <row r="55" spans="1:257" ht="15.75">
      <c r="A55" s="283"/>
      <c r="B55" s="290"/>
      <c r="C55" s="290"/>
      <c r="D55" s="291"/>
      <c r="E55" s="291"/>
      <c r="F55" s="292"/>
      <c r="G55" s="292"/>
      <c r="H55" s="292"/>
      <c r="I55" s="278"/>
      <c r="J55" s="292"/>
      <c r="K55" s="292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6"/>
      <c r="BW55" s="276"/>
      <c r="BX55" s="276"/>
      <c r="BY55" s="276"/>
      <c r="BZ55" s="276"/>
      <c r="CA55" s="276"/>
      <c r="CB55" s="276"/>
      <c r="CC55" s="276"/>
      <c r="CD55" s="276"/>
      <c r="CE55" s="276"/>
      <c r="CF55" s="276"/>
      <c r="CG55" s="276"/>
      <c r="CH55" s="276"/>
      <c r="CI55" s="276"/>
      <c r="CJ55" s="276"/>
      <c r="CK55" s="276"/>
      <c r="CL55" s="276"/>
      <c r="CM55" s="276"/>
      <c r="CN55" s="276"/>
      <c r="CO55" s="276"/>
      <c r="CP55" s="276"/>
      <c r="CQ55" s="276"/>
      <c r="CR55" s="276"/>
      <c r="CS55" s="276"/>
      <c r="CT55" s="276"/>
      <c r="CU55" s="276"/>
      <c r="CV55" s="276"/>
      <c r="CW55" s="276"/>
      <c r="CX55" s="276"/>
      <c r="CY55" s="276"/>
      <c r="CZ55" s="276"/>
      <c r="DA55" s="276"/>
      <c r="DB55" s="276"/>
      <c r="DC55" s="276"/>
      <c r="DD55" s="276"/>
      <c r="DE55" s="276"/>
      <c r="DF55" s="276"/>
      <c r="DG55" s="276"/>
      <c r="DH55" s="276"/>
      <c r="DI55" s="276"/>
      <c r="DJ55" s="276"/>
      <c r="DK55" s="276"/>
      <c r="DL55" s="276"/>
      <c r="DM55" s="276"/>
      <c r="DN55" s="276"/>
      <c r="DO55" s="276"/>
      <c r="DP55" s="276"/>
      <c r="DQ55" s="276"/>
      <c r="DR55" s="276"/>
      <c r="DS55" s="276"/>
      <c r="DT55" s="276"/>
      <c r="DU55" s="276"/>
      <c r="DV55" s="276"/>
      <c r="DW55" s="276"/>
      <c r="DX55" s="276"/>
      <c r="DY55" s="276"/>
      <c r="DZ55" s="276"/>
      <c r="EA55" s="276"/>
      <c r="EB55" s="276"/>
      <c r="EC55" s="276"/>
      <c r="ED55" s="276"/>
      <c r="EE55" s="276"/>
      <c r="EF55" s="276"/>
      <c r="EG55" s="276"/>
      <c r="EH55" s="276"/>
      <c r="EI55" s="276"/>
      <c r="EJ55" s="276"/>
      <c r="EK55" s="276"/>
      <c r="EL55" s="276"/>
      <c r="EM55" s="276"/>
      <c r="EN55" s="276"/>
      <c r="EO55" s="276"/>
      <c r="EP55" s="276"/>
      <c r="EQ55" s="276"/>
      <c r="ER55" s="276"/>
      <c r="ES55" s="276"/>
      <c r="ET55" s="276"/>
      <c r="EU55" s="276"/>
      <c r="EV55" s="276"/>
      <c r="EW55" s="276"/>
      <c r="EX55" s="276"/>
      <c r="EY55" s="276"/>
      <c r="EZ55" s="276"/>
      <c r="FA55" s="276"/>
      <c r="FB55" s="276"/>
      <c r="FC55" s="276"/>
      <c r="FD55" s="276"/>
      <c r="FE55" s="276"/>
      <c r="FF55" s="276"/>
      <c r="FG55" s="276"/>
      <c r="FH55" s="276"/>
      <c r="FI55" s="276"/>
      <c r="FJ55" s="276"/>
      <c r="FK55" s="276"/>
      <c r="FL55" s="276"/>
      <c r="FM55" s="276"/>
      <c r="FN55" s="276"/>
      <c r="FO55" s="276"/>
      <c r="FP55" s="276"/>
      <c r="FQ55" s="276"/>
      <c r="FR55" s="276"/>
      <c r="FS55" s="276"/>
      <c r="FT55" s="276"/>
      <c r="FU55" s="276"/>
      <c r="FV55" s="276"/>
      <c r="FW55" s="276"/>
      <c r="FX55" s="276"/>
      <c r="FY55" s="276"/>
      <c r="FZ55" s="276"/>
      <c r="GA55" s="276"/>
      <c r="GB55" s="276"/>
      <c r="GC55" s="276"/>
      <c r="GD55" s="276"/>
      <c r="GE55" s="276"/>
      <c r="GF55" s="276"/>
      <c r="GG55" s="276"/>
      <c r="GH55" s="276"/>
      <c r="GI55" s="276"/>
      <c r="GJ55" s="276"/>
      <c r="GK55" s="276"/>
      <c r="GL55" s="276"/>
      <c r="GM55" s="276"/>
      <c r="GN55" s="276"/>
      <c r="GO55" s="276"/>
      <c r="GP55" s="276"/>
      <c r="GQ55" s="276"/>
      <c r="GR55" s="276"/>
      <c r="GS55" s="276"/>
      <c r="GT55" s="276"/>
      <c r="GU55" s="276"/>
      <c r="GV55" s="276"/>
      <c r="GW55" s="276"/>
      <c r="GX55" s="276"/>
      <c r="GY55" s="276"/>
      <c r="GZ55" s="276"/>
      <c r="HA55" s="276"/>
      <c r="HB55" s="276"/>
      <c r="HC55" s="276"/>
      <c r="HD55" s="276"/>
      <c r="HE55" s="276"/>
      <c r="HF55" s="276"/>
      <c r="HG55" s="276"/>
      <c r="HH55" s="276"/>
      <c r="HI55" s="276"/>
      <c r="HJ55" s="276"/>
      <c r="HK55" s="276"/>
      <c r="HL55" s="276"/>
      <c r="HM55" s="276"/>
      <c r="HN55" s="276"/>
      <c r="HO55" s="276"/>
      <c r="HP55" s="276"/>
      <c r="HQ55" s="276"/>
      <c r="HR55" s="276"/>
      <c r="HS55" s="276"/>
      <c r="HT55" s="276"/>
      <c r="HU55" s="276"/>
      <c r="HV55" s="276"/>
      <c r="HW55" s="276"/>
      <c r="HX55" s="276"/>
      <c r="HY55" s="276"/>
      <c r="HZ55" s="276"/>
      <c r="IA55" s="276"/>
      <c r="IB55" s="276"/>
      <c r="IC55" s="276"/>
      <c r="ID55" s="276"/>
      <c r="IE55" s="276"/>
      <c r="IF55" s="276"/>
      <c r="IG55" s="276"/>
      <c r="IH55" s="276"/>
      <c r="II55" s="276"/>
      <c r="IJ55" s="276"/>
      <c r="IK55" s="276"/>
      <c r="IL55" s="276"/>
      <c r="IM55" s="276"/>
      <c r="IN55" s="276"/>
      <c r="IO55" s="276"/>
      <c r="IP55" s="276"/>
      <c r="IQ55" s="276"/>
      <c r="IR55" s="276"/>
      <c r="IS55" s="276"/>
      <c r="IT55" s="276"/>
      <c r="IU55" s="276"/>
      <c r="IV55" s="276"/>
      <c r="IW55" s="276"/>
    </row>
    <row r="56" spans="1:257" ht="15.75">
      <c r="A56" s="283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  <c r="FF56" s="276"/>
      <c r="FG56" s="276"/>
      <c r="FH56" s="276"/>
      <c r="FI56" s="276"/>
      <c r="FJ56" s="276"/>
      <c r="FK56" s="276"/>
      <c r="FL56" s="276"/>
      <c r="FM56" s="276"/>
      <c r="FN56" s="276"/>
      <c r="FO56" s="276"/>
      <c r="FP56" s="276"/>
      <c r="FQ56" s="276"/>
      <c r="FR56" s="276"/>
      <c r="FS56" s="276"/>
      <c r="FT56" s="276"/>
      <c r="FU56" s="276"/>
      <c r="FV56" s="276"/>
      <c r="FW56" s="276"/>
      <c r="FX56" s="276"/>
      <c r="FY56" s="276"/>
      <c r="FZ56" s="276"/>
      <c r="GA56" s="276"/>
      <c r="GB56" s="276"/>
      <c r="GC56" s="276"/>
      <c r="GD56" s="276"/>
      <c r="GE56" s="276"/>
      <c r="GF56" s="276"/>
      <c r="GG56" s="276"/>
      <c r="GH56" s="276"/>
      <c r="GI56" s="276"/>
      <c r="GJ56" s="276"/>
      <c r="GK56" s="276"/>
      <c r="GL56" s="276"/>
      <c r="GM56" s="276"/>
      <c r="GN56" s="276"/>
      <c r="GO56" s="276"/>
      <c r="GP56" s="276"/>
      <c r="GQ56" s="276"/>
      <c r="GR56" s="276"/>
      <c r="GS56" s="276"/>
      <c r="GT56" s="276"/>
      <c r="GU56" s="276"/>
      <c r="GV56" s="276"/>
      <c r="GW56" s="276"/>
      <c r="GX56" s="276"/>
      <c r="GY56" s="276"/>
      <c r="GZ56" s="276"/>
      <c r="HA56" s="276"/>
      <c r="HB56" s="276"/>
      <c r="HC56" s="276"/>
      <c r="HD56" s="276"/>
      <c r="HE56" s="276"/>
      <c r="HF56" s="276"/>
      <c r="HG56" s="276"/>
      <c r="HH56" s="276"/>
      <c r="HI56" s="276"/>
      <c r="HJ56" s="276"/>
      <c r="HK56" s="276"/>
      <c r="HL56" s="276"/>
      <c r="HM56" s="276"/>
      <c r="HN56" s="276"/>
      <c r="HO56" s="276"/>
      <c r="HP56" s="276"/>
      <c r="HQ56" s="276"/>
      <c r="HR56" s="276"/>
      <c r="HS56" s="276"/>
      <c r="HT56" s="276"/>
      <c r="HU56" s="276"/>
      <c r="HV56" s="276"/>
      <c r="HW56" s="276"/>
      <c r="HX56" s="276"/>
      <c r="HY56" s="276"/>
      <c r="HZ56" s="276"/>
      <c r="IA56" s="276"/>
      <c r="IB56" s="276"/>
      <c r="IC56" s="276"/>
      <c r="ID56" s="276"/>
      <c r="IE56" s="276"/>
      <c r="IF56" s="276"/>
      <c r="IG56" s="276"/>
      <c r="IH56" s="276"/>
      <c r="II56" s="276"/>
      <c r="IJ56" s="276"/>
      <c r="IK56" s="276"/>
      <c r="IL56" s="276"/>
      <c r="IM56" s="276"/>
      <c r="IN56" s="276"/>
      <c r="IO56" s="276"/>
      <c r="IP56" s="276"/>
      <c r="IQ56" s="276"/>
      <c r="IR56" s="276"/>
      <c r="IS56" s="276"/>
      <c r="IT56" s="276"/>
      <c r="IU56" s="276"/>
      <c r="IV56" s="276"/>
      <c r="IW56" s="276"/>
    </row>
    <row r="57" spans="1:257" ht="15.75">
      <c r="A57" s="275"/>
      <c r="B57" s="276"/>
      <c r="C57" s="276"/>
      <c r="D57" s="293"/>
      <c r="E57" s="276"/>
      <c r="F57" s="293"/>
      <c r="G57" s="276"/>
      <c r="H57" s="293"/>
      <c r="I57" s="276"/>
      <c r="J57" s="293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  <c r="CR57" s="276"/>
      <c r="CS57" s="276"/>
      <c r="CT57" s="276"/>
      <c r="CU57" s="276"/>
      <c r="CV57" s="276"/>
      <c r="CW57" s="276"/>
      <c r="CX57" s="276"/>
      <c r="CY57" s="276"/>
      <c r="CZ57" s="276"/>
      <c r="DA57" s="276"/>
      <c r="DB57" s="276"/>
      <c r="DC57" s="276"/>
      <c r="DD57" s="276"/>
      <c r="DE57" s="276"/>
      <c r="DF57" s="276"/>
      <c r="DG57" s="276"/>
      <c r="DH57" s="276"/>
      <c r="DI57" s="276"/>
      <c r="DJ57" s="276"/>
      <c r="DK57" s="276"/>
      <c r="DL57" s="276"/>
      <c r="DM57" s="276"/>
      <c r="DN57" s="276"/>
      <c r="DO57" s="276"/>
      <c r="DP57" s="276"/>
      <c r="DQ57" s="276"/>
      <c r="DR57" s="276"/>
      <c r="DS57" s="276"/>
      <c r="DT57" s="276"/>
      <c r="DU57" s="276"/>
      <c r="DV57" s="276"/>
      <c r="DW57" s="276"/>
      <c r="DX57" s="276"/>
      <c r="DY57" s="276"/>
      <c r="DZ57" s="276"/>
      <c r="EA57" s="276"/>
      <c r="EB57" s="276"/>
      <c r="EC57" s="276"/>
      <c r="ED57" s="276"/>
      <c r="EE57" s="276"/>
      <c r="EF57" s="276"/>
      <c r="EG57" s="276"/>
      <c r="EH57" s="276"/>
      <c r="EI57" s="276"/>
      <c r="EJ57" s="276"/>
      <c r="EK57" s="276"/>
      <c r="EL57" s="276"/>
      <c r="EM57" s="276"/>
      <c r="EN57" s="276"/>
      <c r="EO57" s="276"/>
      <c r="EP57" s="276"/>
      <c r="EQ57" s="276"/>
      <c r="ER57" s="276"/>
      <c r="ES57" s="276"/>
      <c r="ET57" s="276"/>
      <c r="EU57" s="276"/>
      <c r="EV57" s="276"/>
      <c r="EW57" s="276"/>
      <c r="EX57" s="276"/>
      <c r="EY57" s="276"/>
      <c r="EZ57" s="276"/>
      <c r="FA57" s="276"/>
      <c r="FB57" s="276"/>
      <c r="FC57" s="276"/>
      <c r="FD57" s="276"/>
      <c r="FE57" s="276"/>
      <c r="FF57" s="276"/>
      <c r="FG57" s="276"/>
      <c r="FH57" s="276"/>
      <c r="FI57" s="276"/>
      <c r="FJ57" s="276"/>
      <c r="FK57" s="276"/>
      <c r="FL57" s="276"/>
      <c r="FM57" s="276"/>
      <c r="FN57" s="276"/>
      <c r="FO57" s="276"/>
      <c r="FP57" s="276"/>
      <c r="FQ57" s="276"/>
      <c r="FR57" s="276"/>
      <c r="FS57" s="276"/>
      <c r="FT57" s="276"/>
      <c r="FU57" s="276"/>
      <c r="FV57" s="276"/>
      <c r="FW57" s="276"/>
      <c r="FX57" s="276"/>
      <c r="FY57" s="276"/>
      <c r="FZ57" s="276"/>
      <c r="GA57" s="276"/>
      <c r="GB57" s="276"/>
      <c r="GC57" s="276"/>
      <c r="GD57" s="276"/>
      <c r="GE57" s="276"/>
      <c r="GF57" s="276"/>
      <c r="GG57" s="276"/>
      <c r="GH57" s="276"/>
      <c r="GI57" s="276"/>
      <c r="GJ57" s="276"/>
      <c r="GK57" s="276"/>
      <c r="GL57" s="276"/>
      <c r="GM57" s="276"/>
      <c r="GN57" s="276"/>
      <c r="GO57" s="276"/>
      <c r="GP57" s="276"/>
      <c r="GQ57" s="276"/>
      <c r="GR57" s="276"/>
      <c r="GS57" s="276"/>
      <c r="GT57" s="276"/>
      <c r="GU57" s="276"/>
      <c r="GV57" s="276"/>
      <c r="GW57" s="276"/>
      <c r="GX57" s="276"/>
      <c r="GY57" s="276"/>
      <c r="GZ57" s="276"/>
      <c r="HA57" s="276"/>
      <c r="HB57" s="276"/>
      <c r="HC57" s="276"/>
      <c r="HD57" s="276"/>
      <c r="HE57" s="276"/>
      <c r="HF57" s="276"/>
      <c r="HG57" s="276"/>
      <c r="HH57" s="276"/>
      <c r="HI57" s="276"/>
      <c r="HJ57" s="276"/>
      <c r="HK57" s="276"/>
      <c r="HL57" s="276"/>
      <c r="HM57" s="276"/>
      <c r="HN57" s="276"/>
      <c r="HO57" s="276"/>
      <c r="HP57" s="276"/>
      <c r="HQ57" s="276"/>
      <c r="HR57" s="276"/>
      <c r="HS57" s="276"/>
      <c r="HT57" s="276"/>
      <c r="HU57" s="276"/>
      <c r="HV57" s="276"/>
      <c r="HW57" s="276"/>
      <c r="HX57" s="276"/>
      <c r="HY57" s="276"/>
      <c r="HZ57" s="276"/>
      <c r="IA57" s="276"/>
      <c r="IB57" s="276"/>
      <c r="IC57" s="276"/>
      <c r="ID57" s="276"/>
      <c r="IE57" s="276"/>
      <c r="IF57" s="276"/>
      <c r="IG57" s="276"/>
      <c r="IH57" s="276"/>
      <c r="II57" s="276"/>
      <c r="IJ57" s="276"/>
      <c r="IK57" s="276"/>
      <c r="IL57" s="276"/>
      <c r="IM57" s="276"/>
      <c r="IN57" s="276"/>
      <c r="IO57" s="276"/>
      <c r="IP57" s="276"/>
      <c r="IQ57" s="276"/>
      <c r="IR57" s="276"/>
      <c r="IS57" s="276"/>
      <c r="IT57" s="276"/>
      <c r="IU57" s="276"/>
      <c r="IV57" s="276"/>
      <c r="IW57" s="276"/>
    </row>
    <row r="58" spans="1:257" ht="15.75" hidden="1">
      <c r="A58" s="275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6"/>
      <c r="BS58" s="276"/>
      <c r="BT58" s="276"/>
      <c r="BU58" s="276"/>
      <c r="BV58" s="276"/>
      <c r="BW58" s="276"/>
      <c r="BX58" s="276"/>
      <c r="BY58" s="276"/>
      <c r="BZ58" s="276"/>
      <c r="CA58" s="276"/>
      <c r="CB58" s="276"/>
      <c r="CC58" s="276"/>
      <c r="CD58" s="276"/>
      <c r="CE58" s="276"/>
      <c r="CF58" s="276"/>
      <c r="CG58" s="276"/>
      <c r="CH58" s="276"/>
      <c r="CI58" s="276"/>
      <c r="CJ58" s="276"/>
      <c r="CK58" s="276"/>
      <c r="CL58" s="276"/>
      <c r="CM58" s="276"/>
      <c r="CN58" s="276"/>
      <c r="CO58" s="276"/>
      <c r="CP58" s="276"/>
      <c r="CQ58" s="276"/>
      <c r="CR58" s="276"/>
      <c r="CS58" s="276"/>
      <c r="CT58" s="276"/>
      <c r="CU58" s="276"/>
      <c r="CV58" s="276"/>
      <c r="CW58" s="276"/>
      <c r="CX58" s="276"/>
      <c r="CY58" s="276"/>
      <c r="CZ58" s="276"/>
      <c r="DA58" s="276"/>
      <c r="DB58" s="276"/>
      <c r="DC58" s="276"/>
      <c r="DD58" s="276"/>
      <c r="DE58" s="276"/>
      <c r="DF58" s="276"/>
      <c r="DG58" s="276"/>
      <c r="DH58" s="276"/>
      <c r="DI58" s="276"/>
      <c r="DJ58" s="276"/>
      <c r="DK58" s="276"/>
      <c r="DL58" s="276"/>
      <c r="DM58" s="276"/>
      <c r="DN58" s="276"/>
      <c r="DO58" s="276"/>
      <c r="DP58" s="276"/>
      <c r="DQ58" s="276"/>
      <c r="DR58" s="276"/>
      <c r="DS58" s="276"/>
      <c r="DT58" s="276"/>
      <c r="DU58" s="276"/>
      <c r="DV58" s="276"/>
      <c r="DW58" s="276"/>
      <c r="DX58" s="276"/>
      <c r="DY58" s="276"/>
      <c r="DZ58" s="276"/>
      <c r="EA58" s="276"/>
      <c r="EB58" s="276"/>
      <c r="EC58" s="276"/>
      <c r="ED58" s="276"/>
      <c r="EE58" s="276"/>
      <c r="EF58" s="276"/>
      <c r="EG58" s="276"/>
      <c r="EH58" s="276"/>
      <c r="EI58" s="276"/>
      <c r="EJ58" s="276"/>
      <c r="EK58" s="276"/>
      <c r="EL58" s="276"/>
      <c r="EM58" s="276"/>
      <c r="EN58" s="276"/>
      <c r="EO58" s="276"/>
      <c r="EP58" s="276"/>
      <c r="EQ58" s="276"/>
      <c r="ER58" s="276"/>
      <c r="ES58" s="276"/>
      <c r="ET58" s="276"/>
      <c r="EU58" s="276"/>
      <c r="EV58" s="276"/>
      <c r="EW58" s="276"/>
      <c r="EX58" s="276"/>
      <c r="EY58" s="276"/>
      <c r="EZ58" s="276"/>
      <c r="FA58" s="276"/>
      <c r="FB58" s="276"/>
      <c r="FC58" s="276"/>
      <c r="FD58" s="276"/>
      <c r="FE58" s="276"/>
      <c r="FF58" s="276"/>
      <c r="FG58" s="276"/>
      <c r="FH58" s="276"/>
      <c r="FI58" s="276"/>
      <c r="FJ58" s="276"/>
      <c r="FK58" s="276"/>
      <c r="FL58" s="276"/>
      <c r="FM58" s="276"/>
      <c r="FN58" s="276"/>
      <c r="FO58" s="276"/>
      <c r="FP58" s="276"/>
      <c r="FQ58" s="276"/>
      <c r="FR58" s="276"/>
      <c r="FS58" s="276"/>
      <c r="FT58" s="276"/>
      <c r="FU58" s="276"/>
      <c r="FV58" s="276"/>
      <c r="FW58" s="276"/>
      <c r="FX58" s="276"/>
      <c r="FY58" s="276"/>
      <c r="FZ58" s="276"/>
      <c r="GA58" s="276"/>
      <c r="GB58" s="276"/>
      <c r="GC58" s="276"/>
      <c r="GD58" s="276"/>
      <c r="GE58" s="276"/>
      <c r="GF58" s="276"/>
      <c r="GG58" s="276"/>
      <c r="GH58" s="276"/>
      <c r="GI58" s="276"/>
      <c r="GJ58" s="276"/>
      <c r="GK58" s="276"/>
      <c r="GL58" s="276"/>
      <c r="GM58" s="276"/>
      <c r="GN58" s="276"/>
      <c r="GO58" s="276"/>
      <c r="GP58" s="276"/>
      <c r="GQ58" s="276"/>
      <c r="GR58" s="276"/>
      <c r="GS58" s="276"/>
      <c r="GT58" s="276"/>
      <c r="GU58" s="276"/>
      <c r="GV58" s="276"/>
      <c r="GW58" s="276"/>
      <c r="GX58" s="276"/>
      <c r="GY58" s="276"/>
      <c r="GZ58" s="276"/>
      <c r="HA58" s="276"/>
      <c r="HB58" s="276"/>
      <c r="HC58" s="276"/>
      <c r="HD58" s="276"/>
      <c r="HE58" s="276"/>
      <c r="HF58" s="276"/>
      <c r="HG58" s="276"/>
      <c r="HH58" s="276"/>
      <c r="HI58" s="276"/>
      <c r="HJ58" s="276"/>
      <c r="HK58" s="276"/>
      <c r="HL58" s="276"/>
      <c r="HM58" s="276"/>
      <c r="HN58" s="276"/>
      <c r="HO58" s="276"/>
      <c r="HP58" s="276"/>
      <c r="HQ58" s="276"/>
      <c r="HR58" s="276"/>
      <c r="HS58" s="276"/>
      <c r="HT58" s="276"/>
      <c r="HU58" s="276"/>
      <c r="HV58" s="276"/>
      <c r="HW58" s="276"/>
      <c r="HX58" s="276"/>
      <c r="HY58" s="276"/>
      <c r="HZ58" s="276"/>
      <c r="IA58" s="276"/>
      <c r="IB58" s="276"/>
      <c r="IC58" s="276"/>
      <c r="ID58" s="276"/>
      <c r="IE58" s="276"/>
      <c r="IF58" s="276"/>
      <c r="IG58" s="276"/>
      <c r="IH58" s="276"/>
      <c r="II58" s="276"/>
      <c r="IJ58" s="276"/>
      <c r="IK58" s="276"/>
      <c r="IL58" s="276"/>
      <c r="IM58" s="276"/>
      <c r="IN58" s="276"/>
      <c r="IO58" s="276"/>
      <c r="IP58" s="276"/>
      <c r="IQ58" s="276"/>
      <c r="IR58" s="276"/>
      <c r="IS58" s="276"/>
      <c r="IT58" s="276"/>
      <c r="IU58" s="276"/>
      <c r="IV58" s="276"/>
      <c r="IW58" s="276"/>
    </row>
    <row r="59" spans="1:257" ht="15.75" hidden="1">
      <c r="A59" s="275"/>
      <c r="B59" s="276"/>
      <c r="C59" s="276"/>
      <c r="D59" s="293"/>
      <c r="E59" s="276"/>
      <c r="F59" s="293"/>
      <c r="G59" s="276"/>
      <c r="H59" s="293"/>
      <c r="I59" s="276"/>
      <c r="J59" s="293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276"/>
      <c r="BZ59" s="276"/>
      <c r="CA59" s="276"/>
      <c r="CB59" s="276"/>
      <c r="CC59" s="276"/>
      <c r="CD59" s="276"/>
      <c r="CE59" s="276"/>
      <c r="CF59" s="276"/>
      <c r="CG59" s="276"/>
      <c r="CH59" s="276"/>
      <c r="CI59" s="276"/>
      <c r="CJ59" s="276"/>
      <c r="CK59" s="276"/>
      <c r="CL59" s="276"/>
      <c r="CM59" s="276"/>
      <c r="CN59" s="276"/>
      <c r="CO59" s="276"/>
      <c r="CP59" s="276"/>
      <c r="CQ59" s="276"/>
      <c r="CR59" s="276"/>
      <c r="CS59" s="276"/>
      <c r="CT59" s="276"/>
      <c r="CU59" s="276"/>
      <c r="CV59" s="276"/>
      <c r="CW59" s="276"/>
      <c r="CX59" s="276"/>
      <c r="CY59" s="276"/>
      <c r="CZ59" s="276"/>
      <c r="DA59" s="276"/>
      <c r="DB59" s="276"/>
      <c r="DC59" s="276"/>
      <c r="DD59" s="276"/>
      <c r="DE59" s="276"/>
      <c r="DF59" s="276"/>
      <c r="DG59" s="276"/>
      <c r="DH59" s="276"/>
      <c r="DI59" s="276"/>
      <c r="DJ59" s="276"/>
      <c r="DK59" s="276"/>
      <c r="DL59" s="276"/>
      <c r="DM59" s="276"/>
      <c r="DN59" s="276"/>
      <c r="DO59" s="276"/>
      <c r="DP59" s="276"/>
      <c r="DQ59" s="276"/>
      <c r="DR59" s="276"/>
      <c r="DS59" s="276"/>
      <c r="DT59" s="276"/>
      <c r="DU59" s="276"/>
      <c r="DV59" s="276"/>
      <c r="DW59" s="276"/>
      <c r="DX59" s="276"/>
      <c r="DY59" s="276"/>
      <c r="DZ59" s="276"/>
      <c r="EA59" s="276"/>
      <c r="EB59" s="276"/>
      <c r="EC59" s="276"/>
      <c r="ED59" s="276"/>
      <c r="EE59" s="276"/>
      <c r="EF59" s="276"/>
      <c r="EG59" s="276"/>
      <c r="EH59" s="276"/>
      <c r="EI59" s="276"/>
      <c r="EJ59" s="276"/>
      <c r="EK59" s="276"/>
      <c r="EL59" s="276"/>
      <c r="EM59" s="276"/>
      <c r="EN59" s="276"/>
      <c r="EO59" s="276"/>
      <c r="EP59" s="276"/>
      <c r="EQ59" s="276"/>
      <c r="ER59" s="276"/>
      <c r="ES59" s="276"/>
      <c r="ET59" s="276"/>
      <c r="EU59" s="276"/>
      <c r="EV59" s="276"/>
      <c r="EW59" s="276"/>
      <c r="EX59" s="276"/>
      <c r="EY59" s="276"/>
      <c r="EZ59" s="276"/>
      <c r="FA59" s="276"/>
      <c r="FB59" s="276"/>
      <c r="FC59" s="276"/>
      <c r="FD59" s="276"/>
      <c r="FE59" s="276"/>
      <c r="FF59" s="276"/>
      <c r="FG59" s="276"/>
      <c r="FH59" s="276"/>
      <c r="FI59" s="276"/>
      <c r="FJ59" s="276"/>
      <c r="FK59" s="276"/>
      <c r="FL59" s="276"/>
      <c r="FM59" s="276"/>
      <c r="FN59" s="276"/>
      <c r="FO59" s="276"/>
      <c r="FP59" s="276"/>
      <c r="FQ59" s="276"/>
      <c r="FR59" s="276"/>
      <c r="FS59" s="276"/>
      <c r="FT59" s="276"/>
      <c r="FU59" s="276"/>
      <c r="FV59" s="276"/>
      <c r="FW59" s="276"/>
      <c r="FX59" s="276"/>
      <c r="FY59" s="276"/>
      <c r="FZ59" s="276"/>
      <c r="GA59" s="276"/>
      <c r="GB59" s="276"/>
      <c r="GC59" s="276"/>
      <c r="GD59" s="276"/>
      <c r="GE59" s="276"/>
      <c r="GF59" s="276"/>
      <c r="GG59" s="276"/>
      <c r="GH59" s="276"/>
      <c r="GI59" s="276"/>
      <c r="GJ59" s="276"/>
      <c r="GK59" s="276"/>
      <c r="GL59" s="276"/>
      <c r="GM59" s="276"/>
      <c r="GN59" s="276"/>
      <c r="GO59" s="276"/>
      <c r="GP59" s="276"/>
      <c r="GQ59" s="276"/>
      <c r="GR59" s="276"/>
      <c r="GS59" s="276"/>
      <c r="GT59" s="276"/>
      <c r="GU59" s="276"/>
      <c r="GV59" s="276"/>
      <c r="GW59" s="276"/>
      <c r="GX59" s="276"/>
      <c r="GY59" s="276"/>
      <c r="GZ59" s="276"/>
      <c r="HA59" s="276"/>
      <c r="HB59" s="276"/>
      <c r="HC59" s="276"/>
      <c r="HD59" s="276"/>
      <c r="HE59" s="276"/>
      <c r="HF59" s="276"/>
      <c r="HG59" s="276"/>
      <c r="HH59" s="276"/>
      <c r="HI59" s="276"/>
      <c r="HJ59" s="276"/>
      <c r="HK59" s="276"/>
      <c r="HL59" s="276"/>
      <c r="HM59" s="276"/>
      <c r="HN59" s="276"/>
      <c r="HO59" s="276"/>
      <c r="HP59" s="276"/>
      <c r="HQ59" s="276"/>
      <c r="HR59" s="276"/>
      <c r="HS59" s="276"/>
      <c r="HT59" s="276"/>
      <c r="HU59" s="276"/>
      <c r="HV59" s="276"/>
      <c r="HW59" s="276"/>
      <c r="HX59" s="276"/>
      <c r="HY59" s="276"/>
      <c r="HZ59" s="276"/>
      <c r="IA59" s="276"/>
      <c r="IB59" s="276"/>
      <c r="IC59" s="276"/>
      <c r="ID59" s="276"/>
      <c r="IE59" s="276"/>
      <c r="IF59" s="276"/>
      <c r="IG59" s="276"/>
      <c r="IH59" s="276"/>
      <c r="II59" s="276"/>
      <c r="IJ59" s="276"/>
      <c r="IK59" s="276"/>
      <c r="IL59" s="276"/>
      <c r="IM59" s="276"/>
      <c r="IN59" s="276"/>
      <c r="IO59" s="276"/>
      <c r="IP59" s="276"/>
      <c r="IQ59" s="276"/>
      <c r="IR59" s="276"/>
      <c r="IS59" s="276"/>
      <c r="IT59" s="276"/>
      <c r="IU59" s="276"/>
      <c r="IV59" s="276"/>
      <c r="IW59" s="276"/>
    </row>
    <row r="60" spans="1:257" ht="15.75" hidden="1">
      <c r="A60" s="275"/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6"/>
      <c r="BQ60" s="276"/>
      <c r="BR60" s="276"/>
      <c r="BS60" s="276"/>
      <c r="BT60" s="276"/>
      <c r="BU60" s="276"/>
      <c r="BV60" s="276"/>
      <c r="BW60" s="276"/>
      <c r="BX60" s="276"/>
      <c r="BY60" s="276"/>
      <c r="BZ60" s="276"/>
      <c r="CA60" s="276"/>
      <c r="CB60" s="276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6"/>
      <c r="EA60" s="276"/>
      <c r="EB60" s="276"/>
      <c r="EC60" s="276"/>
      <c r="ED60" s="276"/>
      <c r="EE60" s="276"/>
      <c r="EF60" s="276"/>
      <c r="EG60" s="276"/>
      <c r="EH60" s="276"/>
      <c r="EI60" s="276"/>
      <c r="EJ60" s="276"/>
      <c r="EK60" s="276"/>
      <c r="EL60" s="276"/>
      <c r="EM60" s="276"/>
      <c r="EN60" s="276"/>
      <c r="EO60" s="276"/>
      <c r="EP60" s="276"/>
      <c r="EQ60" s="276"/>
      <c r="ER60" s="276"/>
      <c r="ES60" s="276"/>
      <c r="ET60" s="276"/>
      <c r="EU60" s="276"/>
      <c r="EV60" s="276"/>
      <c r="EW60" s="276"/>
      <c r="EX60" s="276"/>
      <c r="EY60" s="276"/>
      <c r="EZ60" s="276"/>
      <c r="FA60" s="276"/>
      <c r="FB60" s="276"/>
      <c r="FC60" s="276"/>
      <c r="FD60" s="276"/>
      <c r="FE60" s="276"/>
      <c r="FF60" s="276"/>
      <c r="FG60" s="276"/>
      <c r="FH60" s="276"/>
      <c r="FI60" s="276"/>
      <c r="FJ60" s="276"/>
      <c r="FK60" s="276"/>
      <c r="FL60" s="276"/>
      <c r="FM60" s="276"/>
      <c r="FN60" s="276"/>
      <c r="FO60" s="276"/>
      <c r="FP60" s="276"/>
      <c r="FQ60" s="276"/>
      <c r="FR60" s="276"/>
      <c r="FS60" s="276"/>
      <c r="FT60" s="276"/>
      <c r="FU60" s="276"/>
      <c r="FV60" s="276"/>
      <c r="FW60" s="276"/>
      <c r="FX60" s="276"/>
      <c r="FY60" s="276"/>
      <c r="FZ60" s="276"/>
      <c r="GA60" s="276"/>
      <c r="GB60" s="276"/>
      <c r="GC60" s="276"/>
      <c r="GD60" s="276"/>
      <c r="GE60" s="276"/>
      <c r="GF60" s="276"/>
      <c r="GG60" s="276"/>
      <c r="GH60" s="276"/>
      <c r="GI60" s="276"/>
      <c r="GJ60" s="276"/>
      <c r="GK60" s="276"/>
      <c r="GL60" s="276"/>
      <c r="GM60" s="276"/>
      <c r="GN60" s="276"/>
      <c r="GO60" s="276"/>
      <c r="GP60" s="276"/>
      <c r="GQ60" s="276"/>
      <c r="GR60" s="276"/>
      <c r="GS60" s="276"/>
      <c r="GT60" s="276"/>
      <c r="GU60" s="276"/>
      <c r="GV60" s="276"/>
      <c r="GW60" s="276"/>
      <c r="GX60" s="276"/>
      <c r="GY60" s="276"/>
      <c r="GZ60" s="276"/>
      <c r="HA60" s="276"/>
      <c r="HB60" s="276"/>
      <c r="HC60" s="276"/>
      <c r="HD60" s="276"/>
      <c r="HE60" s="276"/>
      <c r="HF60" s="276"/>
      <c r="HG60" s="276"/>
      <c r="HH60" s="276"/>
      <c r="HI60" s="276"/>
      <c r="HJ60" s="276"/>
      <c r="HK60" s="276"/>
      <c r="HL60" s="276"/>
      <c r="HM60" s="276"/>
      <c r="HN60" s="276"/>
      <c r="HO60" s="276"/>
      <c r="HP60" s="276"/>
      <c r="HQ60" s="276"/>
      <c r="HR60" s="276"/>
      <c r="HS60" s="276"/>
      <c r="HT60" s="276"/>
      <c r="HU60" s="276"/>
      <c r="HV60" s="276"/>
      <c r="HW60" s="276"/>
      <c r="HX60" s="276"/>
      <c r="HY60" s="276"/>
      <c r="HZ60" s="276"/>
      <c r="IA60" s="276"/>
      <c r="IB60" s="276"/>
      <c r="IC60" s="276"/>
      <c r="ID60" s="276"/>
      <c r="IE60" s="276"/>
      <c r="IF60" s="276"/>
      <c r="IG60" s="276"/>
      <c r="IH60" s="276"/>
      <c r="II60" s="276"/>
      <c r="IJ60" s="276"/>
      <c r="IK60" s="276"/>
      <c r="IL60" s="276"/>
      <c r="IM60" s="276"/>
      <c r="IN60" s="276"/>
      <c r="IO60" s="276"/>
      <c r="IP60" s="276"/>
      <c r="IQ60" s="276"/>
      <c r="IR60" s="276"/>
      <c r="IS60" s="276"/>
      <c r="IT60" s="276"/>
      <c r="IU60" s="276"/>
      <c r="IV60" s="276"/>
      <c r="IW60" s="276"/>
    </row>
    <row r="61" spans="1:257" ht="15.75" hidden="1">
      <c r="A61" s="275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6"/>
      <c r="BW61" s="276"/>
      <c r="BX61" s="276"/>
      <c r="BY61" s="276"/>
      <c r="BZ61" s="276"/>
      <c r="CA61" s="276"/>
      <c r="CB61" s="276"/>
      <c r="CC61" s="276"/>
      <c r="CD61" s="276"/>
      <c r="CE61" s="276"/>
      <c r="CF61" s="276"/>
      <c r="CG61" s="276"/>
      <c r="CH61" s="276"/>
      <c r="CI61" s="276"/>
      <c r="CJ61" s="276"/>
      <c r="CK61" s="276"/>
      <c r="CL61" s="276"/>
      <c r="CM61" s="276"/>
      <c r="CN61" s="276"/>
      <c r="CO61" s="276"/>
      <c r="CP61" s="276"/>
      <c r="CQ61" s="276"/>
      <c r="CR61" s="276"/>
      <c r="CS61" s="276"/>
      <c r="CT61" s="276"/>
      <c r="CU61" s="276"/>
      <c r="CV61" s="276"/>
      <c r="CW61" s="276"/>
      <c r="CX61" s="276"/>
      <c r="CY61" s="276"/>
      <c r="CZ61" s="276"/>
      <c r="DA61" s="276"/>
      <c r="DB61" s="276"/>
      <c r="DC61" s="276"/>
      <c r="DD61" s="276"/>
      <c r="DE61" s="276"/>
      <c r="DF61" s="276"/>
      <c r="DG61" s="276"/>
      <c r="DH61" s="276"/>
      <c r="DI61" s="276"/>
      <c r="DJ61" s="276"/>
      <c r="DK61" s="276"/>
      <c r="DL61" s="276"/>
      <c r="DM61" s="276"/>
      <c r="DN61" s="276"/>
      <c r="DO61" s="276"/>
      <c r="DP61" s="276"/>
      <c r="DQ61" s="276"/>
      <c r="DR61" s="276"/>
      <c r="DS61" s="276"/>
      <c r="DT61" s="276"/>
      <c r="DU61" s="276"/>
      <c r="DV61" s="276"/>
      <c r="DW61" s="276"/>
      <c r="DX61" s="276"/>
      <c r="DY61" s="276"/>
      <c r="DZ61" s="276"/>
      <c r="EA61" s="276"/>
      <c r="EB61" s="276"/>
      <c r="EC61" s="276"/>
      <c r="ED61" s="276"/>
      <c r="EE61" s="276"/>
      <c r="EF61" s="276"/>
      <c r="EG61" s="276"/>
      <c r="EH61" s="276"/>
      <c r="EI61" s="276"/>
      <c r="EJ61" s="276"/>
      <c r="EK61" s="276"/>
      <c r="EL61" s="276"/>
      <c r="EM61" s="276"/>
      <c r="EN61" s="276"/>
      <c r="EO61" s="276"/>
      <c r="EP61" s="276"/>
      <c r="EQ61" s="276"/>
      <c r="ER61" s="276"/>
      <c r="ES61" s="276"/>
      <c r="ET61" s="276"/>
      <c r="EU61" s="276"/>
      <c r="EV61" s="276"/>
      <c r="EW61" s="276"/>
      <c r="EX61" s="276"/>
      <c r="EY61" s="276"/>
      <c r="EZ61" s="276"/>
      <c r="FA61" s="276"/>
      <c r="FB61" s="276"/>
      <c r="FC61" s="276"/>
      <c r="FD61" s="276"/>
      <c r="FE61" s="276"/>
      <c r="FF61" s="276"/>
      <c r="FG61" s="276"/>
      <c r="FH61" s="276"/>
      <c r="FI61" s="276"/>
      <c r="FJ61" s="276"/>
      <c r="FK61" s="276"/>
      <c r="FL61" s="276"/>
      <c r="FM61" s="276"/>
      <c r="FN61" s="276"/>
      <c r="FO61" s="276"/>
      <c r="FP61" s="276"/>
      <c r="FQ61" s="276"/>
      <c r="FR61" s="276"/>
      <c r="FS61" s="276"/>
      <c r="FT61" s="276"/>
      <c r="FU61" s="276"/>
      <c r="FV61" s="276"/>
      <c r="FW61" s="276"/>
      <c r="FX61" s="276"/>
      <c r="FY61" s="276"/>
      <c r="FZ61" s="276"/>
      <c r="GA61" s="276"/>
      <c r="GB61" s="276"/>
      <c r="GC61" s="276"/>
      <c r="GD61" s="276"/>
      <c r="GE61" s="276"/>
      <c r="GF61" s="276"/>
      <c r="GG61" s="276"/>
      <c r="GH61" s="276"/>
      <c r="GI61" s="276"/>
      <c r="GJ61" s="276"/>
      <c r="GK61" s="276"/>
      <c r="GL61" s="276"/>
      <c r="GM61" s="276"/>
      <c r="GN61" s="276"/>
      <c r="GO61" s="276"/>
      <c r="GP61" s="276"/>
      <c r="GQ61" s="276"/>
      <c r="GR61" s="276"/>
      <c r="GS61" s="276"/>
      <c r="GT61" s="276"/>
      <c r="GU61" s="276"/>
      <c r="GV61" s="276"/>
      <c r="GW61" s="276"/>
      <c r="GX61" s="276"/>
      <c r="GY61" s="276"/>
      <c r="GZ61" s="276"/>
      <c r="HA61" s="276"/>
      <c r="HB61" s="276"/>
      <c r="HC61" s="276"/>
      <c r="HD61" s="276"/>
      <c r="HE61" s="276"/>
      <c r="HF61" s="276"/>
      <c r="HG61" s="276"/>
      <c r="HH61" s="276"/>
      <c r="HI61" s="276"/>
      <c r="HJ61" s="276"/>
      <c r="HK61" s="276"/>
      <c r="HL61" s="276"/>
      <c r="HM61" s="276"/>
      <c r="HN61" s="276"/>
      <c r="HO61" s="276"/>
      <c r="HP61" s="276"/>
      <c r="HQ61" s="276"/>
      <c r="HR61" s="276"/>
      <c r="HS61" s="276"/>
      <c r="HT61" s="276"/>
      <c r="HU61" s="276"/>
      <c r="HV61" s="276"/>
      <c r="HW61" s="276"/>
      <c r="HX61" s="276"/>
      <c r="HY61" s="276"/>
      <c r="HZ61" s="276"/>
      <c r="IA61" s="276"/>
      <c r="IB61" s="276"/>
      <c r="IC61" s="276"/>
      <c r="ID61" s="276"/>
      <c r="IE61" s="276"/>
      <c r="IF61" s="276"/>
      <c r="IG61" s="276"/>
      <c r="IH61" s="276"/>
      <c r="II61" s="276"/>
      <c r="IJ61" s="276"/>
      <c r="IK61" s="276"/>
      <c r="IL61" s="276"/>
      <c r="IM61" s="276"/>
      <c r="IN61" s="276"/>
      <c r="IO61" s="276"/>
      <c r="IP61" s="276"/>
      <c r="IQ61" s="276"/>
      <c r="IR61" s="276"/>
      <c r="IS61" s="276"/>
      <c r="IT61" s="276"/>
      <c r="IU61" s="276"/>
      <c r="IV61" s="276"/>
      <c r="IW61" s="276"/>
    </row>
    <row r="62" spans="1:257" ht="15.75" hidden="1">
      <c r="A62" s="275"/>
      <c r="B62" s="276"/>
      <c r="C62" s="276"/>
      <c r="D62" s="293"/>
      <c r="E62" s="276"/>
      <c r="F62" s="293"/>
      <c r="G62" s="276"/>
      <c r="H62" s="293"/>
      <c r="I62" s="276"/>
      <c r="J62" s="293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  <c r="BG62" s="276"/>
      <c r="BH62" s="276"/>
      <c r="BI62" s="276"/>
      <c r="BJ62" s="276"/>
      <c r="BK62" s="276"/>
      <c r="BL62" s="276"/>
      <c r="BM62" s="276"/>
      <c r="BN62" s="276"/>
      <c r="BO62" s="276"/>
      <c r="BP62" s="276"/>
      <c r="BQ62" s="276"/>
      <c r="BR62" s="276"/>
      <c r="BS62" s="276"/>
      <c r="BT62" s="276"/>
      <c r="BU62" s="276"/>
      <c r="BV62" s="276"/>
      <c r="BW62" s="276"/>
      <c r="BX62" s="276"/>
      <c r="BY62" s="276"/>
      <c r="BZ62" s="276"/>
      <c r="CA62" s="276"/>
      <c r="CB62" s="276"/>
      <c r="CC62" s="276"/>
      <c r="CD62" s="276"/>
      <c r="CE62" s="276"/>
      <c r="CF62" s="276"/>
      <c r="CG62" s="276"/>
      <c r="CH62" s="276"/>
      <c r="CI62" s="276"/>
      <c r="CJ62" s="276"/>
      <c r="CK62" s="276"/>
      <c r="CL62" s="276"/>
      <c r="CM62" s="276"/>
      <c r="CN62" s="276"/>
      <c r="CO62" s="276"/>
      <c r="CP62" s="276"/>
      <c r="CQ62" s="276"/>
      <c r="CR62" s="276"/>
      <c r="CS62" s="276"/>
      <c r="CT62" s="276"/>
      <c r="CU62" s="276"/>
      <c r="CV62" s="276"/>
      <c r="CW62" s="276"/>
      <c r="CX62" s="276"/>
      <c r="CY62" s="276"/>
      <c r="CZ62" s="276"/>
      <c r="DA62" s="276"/>
      <c r="DB62" s="276"/>
      <c r="DC62" s="276"/>
      <c r="DD62" s="276"/>
      <c r="DE62" s="276"/>
      <c r="DF62" s="276"/>
      <c r="DG62" s="276"/>
      <c r="DH62" s="276"/>
      <c r="DI62" s="276"/>
      <c r="DJ62" s="276"/>
      <c r="DK62" s="276"/>
      <c r="DL62" s="276"/>
      <c r="DM62" s="276"/>
      <c r="DN62" s="276"/>
      <c r="DO62" s="276"/>
      <c r="DP62" s="276"/>
      <c r="DQ62" s="276"/>
      <c r="DR62" s="276"/>
      <c r="DS62" s="276"/>
      <c r="DT62" s="276"/>
      <c r="DU62" s="276"/>
      <c r="DV62" s="276"/>
      <c r="DW62" s="276"/>
      <c r="DX62" s="276"/>
      <c r="DY62" s="276"/>
      <c r="DZ62" s="276"/>
      <c r="EA62" s="276"/>
      <c r="EB62" s="276"/>
      <c r="EC62" s="276"/>
      <c r="ED62" s="276"/>
      <c r="EE62" s="276"/>
      <c r="EF62" s="276"/>
      <c r="EG62" s="276"/>
      <c r="EH62" s="276"/>
      <c r="EI62" s="276"/>
      <c r="EJ62" s="276"/>
      <c r="EK62" s="276"/>
      <c r="EL62" s="276"/>
      <c r="EM62" s="276"/>
      <c r="EN62" s="276"/>
      <c r="EO62" s="276"/>
      <c r="EP62" s="276"/>
      <c r="EQ62" s="276"/>
      <c r="ER62" s="276"/>
      <c r="ES62" s="276"/>
      <c r="ET62" s="276"/>
      <c r="EU62" s="276"/>
      <c r="EV62" s="276"/>
      <c r="EW62" s="276"/>
      <c r="EX62" s="276"/>
      <c r="EY62" s="276"/>
      <c r="EZ62" s="276"/>
      <c r="FA62" s="276"/>
      <c r="FB62" s="276"/>
      <c r="FC62" s="276"/>
      <c r="FD62" s="276"/>
      <c r="FE62" s="276"/>
      <c r="FF62" s="276"/>
      <c r="FG62" s="276"/>
      <c r="FH62" s="276"/>
      <c r="FI62" s="276"/>
      <c r="FJ62" s="276"/>
      <c r="FK62" s="276"/>
      <c r="FL62" s="276"/>
      <c r="FM62" s="276"/>
      <c r="FN62" s="276"/>
      <c r="FO62" s="276"/>
      <c r="FP62" s="276"/>
      <c r="FQ62" s="276"/>
      <c r="FR62" s="276"/>
      <c r="FS62" s="276"/>
      <c r="FT62" s="276"/>
      <c r="FU62" s="276"/>
      <c r="FV62" s="276"/>
      <c r="FW62" s="276"/>
      <c r="FX62" s="276"/>
      <c r="FY62" s="276"/>
      <c r="FZ62" s="276"/>
      <c r="GA62" s="276"/>
      <c r="GB62" s="276"/>
      <c r="GC62" s="276"/>
      <c r="GD62" s="276"/>
      <c r="GE62" s="276"/>
      <c r="GF62" s="276"/>
      <c r="GG62" s="276"/>
      <c r="GH62" s="276"/>
      <c r="GI62" s="276"/>
      <c r="GJ62" s="276"/>
      <c r="GK62" s="276"/>
      <c r="GL62" s="276"/>
      <c r="GM62" s="276"/>
      <c r="GN62" s="276"/>
      <c r="GO62" s="276"/>
      <c r="GP62" s="276"/>
      <c r="GQ62" s="276"/>
      <c r="GR62" s="276"/>
      <c r="GS62" s="276"/>
      <c r="GT62" s="276"/>
      <c r="GU62" s="276"/>
      <c r="GV62" s="276"/>
      <c r="GW62" s="276"/>
      <c r="GX62" s="276"/>
      <c r="GY62" s="276"/>
      <c r="GZ62" s="276"/>
      <c r="HA62" s="276"/>
      <c r="HB62" s="276"/>
      <c r="HC62" s="276"/>
      <c r="HD62" s="276"/>
      <c r="HE62" s="276"/>
      <c r="HF62" s="276"/>
      <c r="HG62" s="276"/>
      <c r="HH62" s="276"/>
      <c r="HI62" s="276"/>
      <c r="HJ62" s="276"/>
      <c r="HK62" s="276"/>
      <c r="HL62" s="276"/>
      <c r="HM62" s="276"/>
      <c r="HN62" s="276"/>
      <c r="HO62" s="276"/>
      <c r="HP62" s="276"/>
      <c r="HQ62" s="276"/>
      <c r="HR62" s="276"/>
      <c r="HS62" s="276"/>
      <c r="HT62" s="276"/>
      <c r="HU62" s="276"/>
      <c r="HV62" s="276"/>
      <c r="HW62" s="276"/>
      <c r="HX62" s="276"/>
      <c r="HY62" s="276"/>
      <c r="HZ62" s="276"/>
      <c r="IA62" s="276"/>
      <c r="IB62" s="276"/>
      <c r="IC62" s="276"/>
      <c r="ID62" s="276"/>
      <c r="IE62" s="276"/>
      <c r="IF62" s="276"/>
      <c r="IG62" s="276"/>
      <c r="IH62" s="276"/>
      <c r="II62" s="276"/>
      <c r="IJ62" s="276"/>
      <c r="IK62" s="276"/>
      <c r="IL62" s="276"/>
      <c r="IM62" s="276"/>
      <c r="IN62" s="276"/>
      <c r="IO62" s="276"/>
      <c r="IP62" s="276"/>
      <c r="IQ62" s="276"/>
      <c r="IR62" s="276"/>
      <c r="IS62" s="276"/>
      <c r="IT62" s="276"/>
      <c r="IU62" s="276"/>
      <c r="IV62" s="276"/>
      <c r="IW62" s="276"/>
    </row>
    <row r="63" spans="1:257" ht="15.75" hidden="1">
      <c r="A63" s="275"/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6"/>
      <c r="AZ63" s="276"/>
      <c r="BA63" s="276"/>
      <c r="BB63" s="276"/>
      <c r="BC63" s="276"/>
      <c r="BD63" s="276"/>
      <c r="BE63" s="276"/>
      <c r="BF63" s="276"/>
      <c r="BG63" s="276"/>
      <c r="BH63" s="276"/>
      <c r="BI63" s="276"/>
      <c r="BJ63" s="276"/>
      <c r="BK63" s="276"/>
      <c r="BL63" s="276"/>
      <c r="BM63" s="276"/>
      <c r="BN63" s="276"/>
      <c r="BO63" s="276"/>
      <c r="BP63" s="276"/>
      <c r="BQ63" s="276"/>
      <c r="BR63" s="276"/>
      <c r="BS63" s="276"/>
      <c r="BT63" s="276"/>
      <c r="BU63" s="276"/>
      <c r="BV63" s="276"/>
      <c r="BW63" s="276"/>
      <c r="BX63" s="276"/>
      <c r="BY63" s="276"/>
      <c r="BZ63" s="276"/>
      <c r="CA63" s="276"/>
      <c r="CB63" s="276"/>
      <c r="CC63" s="276"/>
      <c r="CD63" s="276"/>
      <c r="CE63" s="276"/>
      <c r="CF63" s="276"/>
      <c r="CG63" s="276"/>
      <c r="CH63" s="276"/>
      <c r="CI63" s="276"/>
      <c r="CJ63" s="276"/>
      <c r="CK63" s="276"/>
      <c r="CL63" s="276"/>
      <c r="CM63" s="276"/>
      <c r="CN63" s="276"/>
      <c r="CO63" s="276"/>
      <c r="CP63" s="276"/>
      <c r="CQ63" s="276"/>
      <c r="CR63" s="276"/>
      <c r="CS63" s="276"/>
      <c r="CT63" s="276"/>
      <c r="CU63" s="276"/>
      <c r="CV63" s="276"/>
      <c r="CW63" s="276"/>
      <c r="CX63" s="276"/>
      <c r="CY63" s="276"/>
      <c r="CZ63" s="276"/>
      <c r="DA63" s="276"/>
      <c r="DB63" s="276"/>
      <c r="DC63" s="276"/>
      <c r="DD63" s="276"/>
      <c r="DE63" s="276"/>
      <c r="DF63" s="276"/>
      <c r="DG63" s="276"/>
      <c r="DH63" s="276"/>
      <c r="DI63" s="276"/>
      <c r="DJ63" s="276"/>
      <c r="DK63" s="276"/>
      <c r="DL63" s="276"/>
      <c r="DM63" s="276"/>
      <c r="DN63" s="276"/>
      <c r="DO63" s="276"/>
      <c r="DP63" s="276"/>
      <c r="DQ63" s="276"/>
      <c r="DR63" s="276"/>
      <c r="DS63" s="276"/>
      <c r="DT63" s="276"/>
      <c r="DU63" s="276"/>
      <c r="DV63" s="276"/>
      <c r="DW63" s="276"/>
      <c r="DX63" s="276"/>
      <c r="DY63" s="276"/>
      <c r="DZ63" s="276"/>
      <c r="EA63" s="276"/>
      <c r="EB63" s="276"/>
      <c r="EC63" s="276"/>
      <c r="ED63" s="276"/>
      <c r="EE63" s="276"/>
      <c r="EF63" s="276"/>
      <c r="EG63" s="276"/>
      <c r="EH63" s="276"/>
      <c r="EI63" s="276"/>
      <c r="EJ63" s="276"/>
      <c r="EK63" s="276"/>
      <c r="EL63" s="276"/>
      <c r="EM63" s="276"/>
      <c r="EN63" s="276"/>
      <c r="EO63" s="276"/>
      <c r="EP63" s="276"/>
      <c r="EQ63" s="276"/>
      <c r="ER63" s="276"/>
      <c r="ES63" s="276"/>
      <c r="ET63" s="276"/>
      <c r="EU63" s="276"/>
      <c r="EV63" s="276"/>
      <c r="EW63" s="276"/>
      <c r="EX63" s="276"/>
      <c r="EY63" s="276"/>
      <c r="EZ63" s="276"/>
      <c r="FA63" s="276"/>
      <c r="FB63" s="276"/>
      <c r="FC63" s="276"/>
      <c r="FD63" s="276"/>
      <c r="FE63" s="276"/>
      <c r="FF63" s="276"/>
      <c r="FG63" s="276"/>
      <c r="FH63" s="276"/>
      <c r="FI63" s="276"/>
      <c r="FJ63" s="276"/>
      <c r="FK63" s="276"/>
      <c r="FL63" s="276"/>
      <c r="FM63" s="276"/>
      <c r="FN63" s="276"/>
      <c r="FO63" s="276"/>
      <c r="FP63" s="276"/>
      <c r="FQ63" s="276"/>
      <c r="FR63" s="276"/>
      <c r="FS63" s="276"/>
      <c r="FT63" s="276"/>
      <c r="FU63" s="276"/>
      <c r="FV63" s="276"/>
      <c r="FW63" s="276"/>
      <c r="FX63" s="276"/>
      <c r="FY63" s="276"/>
      <c r="FZ63" s="276"/>
      <c r="GA63" s="276"/>
      <c r="GB63" s="276"/>
      <c r="GC63" s="276"/>
      <c r="GD63" s="276"/>
      <c r="GE63" s="276"/>
      <c r="GF63" s="276"/>
      <c r="GG63" s="276"/>
      <c r="GH63" s="276"/>
      <c r="GI63" s="276"/>
      <c r="GJ63" s="276"/>
      <c r="GK63" s="276"/>
      <c r="GL63" s="276"/>
      <c r="GM63" s="276"/>
      <c r="GN63" s="276"/>
      <c r="GO63" s="276"/>
      <c r="GP63" s="276"/>
      <c r="GQ63" s="276"/>
      <c r="GR63" s="276"/>
      <c r="GS63" s="276"/>
      <c r="GT63" s="276"/>
      <c r="GU63" s="276"/>
      <c r="GV63" s="276"/>
      <c r="GW63" s="276"/>
      <c r="GX63" s="276"/>
      <c r="GY63" s="276"/>
      <c r="GZ63" s="276"/>
      <c r="HA63" s="276"/>
      <c r="HB63" s="276"/>
      <c r="HC63" s="276"/>
      <c r="HD63" s="276"/>
      <c r="HE63" s="276"/>
      <c r="HF63" s="276"/>
      <c r="HG63" s="276"/>
      <c r="HH63" s="276"/>
      <c r="HI63" s="276"/>
      <c r="HJ63" s="276"/>
      <c r="HK63" s="276"/>
      <c r="HL63" s="276"/>
      <c r="HM63" s="276"/>
      <c r="HN63" s="276"/>
      <c r="HO63" s="276"/>
      <c r="HP63" s="276"/>
      <c r="HQ63" s="276"/>
      <c r="HR63" s="276"/>
      <c r="HS63" s="276"/>
      <c r="HT63" s="276"/>
      <c r="HU63" s="276"/>
      <c r="HV63" s="276"/>
      <c r="HW63" s="276"/>
      <c r="HX63" s="276"/>
      <c r="HY63" s="276"/>
      <c r="HZ63" s="276"/>
      <c r="IA63" s="276"/>
      <c r="IB63" s="276"/>
      <c r="IC63" s="276"/>
      <c r="ID63" s="276"/>
      <c r="IE63" s="276"/>
      <c r="IF63" s="276"/>
      <c r="IG63" s="276"/>
      <c r="IH63" s="276"/>
      <c r="II63" s="276"/>
      <c r="IJ63" s="276"/>
      <c r="IK63" s="276"/>
      <c r="IL63" s="276"/>
      <c r="IM63" s="276"/>
      <c r="IN63" s="276"/>
      <c r="IO63" s="276"/>
      <c r="IP63" s="276"/>
      <c r="IQ63" s="276"/>
      <c r="IR63" s="276"/>
      <c r="IS63" s="276"/>
      <c r="IT63" s="276"/>
      <c r="IU63" s="276"/>
      <c r="IV63" s="276"/>
      <c r="IW63" s="276"/>
    </row>
    <row r="64" spans="1:257" ht="15.75" hidden="1">
      <c r="A64" s="275"/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6"/>
      <c r="AZ64" s="276"/>
      <c r="BA64" s="276"/>
      <c r="BB64" s="276"/>
      <c r="BC64" s="276"/>
      <c r="BD64" s="276"/>
      <c r="BE64" s="276"/>
      <c r="BF64" s="276"/>
      <c r="BG64" s="276"/>
      <c r="BH64" s="276"/>
      <c r="BI64" s="276"/>
      <c r="BJ64" s="276"/>
      <c r="BK64" s="276"/>
      <c r="BL64" s="276"/>
      <c r="BM64" s="276"/>
      <c r="BN64" s="276"/>
      <c r="BO64" s="276"/>
      <c r="BP64" s="276"/>
      <c r="BQ64" s="276"/>
      <c r="BR64" s="276"/>
      <c r="BS64" s="276"/>
      <c r="BT64" s="276"/>
      <c r="BU64" s="276"/>
      <c r="BV64" s="276"/>
      <c r="BW64" s="276"/>
      <c r="BX64" s="276"/>
      <c r="BY64" s="276"/>
      <c r="BZ64" s="276"/>
      <c r="CA64" s="276"/>
      <c r="CB64" s="276"/>
      <c r="CC64" s="276"/>
      <c r="CD64" s="276"/>
      <c r="CE64" s="276"/>
      <c r="CF64" s="276"/>
      <c r="CG64" s="276"/>
      <c r="CH64" s="276"/>
      <c r="CI64" s="276"/>
      <c r="CJ64" s="276"/>
      <c r="CK64" s="276"/>
      <c r="CL64" s="276"/>
      <c r="CM64" s="276"/>
      <c r="CN64" s="276"/>
      <c r="CO64" s="276"/>
      <c r="CP64" s="276"/>
      <c r="CQ64" s="276"/>
      <c r="CR64" s="276"/>
      <c r="CS64" s="276"/>
      <c r="CT64" s="276"/>
      <c r="CU64" s="276"/>
      <c r="CV64" s="276"/>
      <c r="CW64" s="276"/>
      <c r="CX64" s="276"/>
      <c r="CY64" s="276"/>
      <c r="CZ64" s="276"/>
      <c r="DA64" s="276"/>
      <c r="DB64" s="276"/>
      <c r="DC64" s="276"/>
      <c r="DD64" s="276"/>
      <c r="DE64" s="276"/>
      <c r="DF64" s="276"/>
      <c r="DG64" s="276"/>
      <c r="DH64" s="276"/>
      <c r="DI64" s="276"/>
      <c r="DJ64" s="276"/>
      <c r="DK64" s="276"/>
      <c r="DL64" s="276"/>
      <c r="DM64" s="276"/>
      <c r="DN64" s="276"/>
      <c r="DO64" s="276"/>
      <c r="DP64" s="276"/>
      <c r="DQ64" s="276"/>
      <c r="DR64" s="276"/>
      <c r="DS64" s="276"/>
      <c r="DT64" s="276"/>
      <c r="DU64" s="276"/>
      <c r="DV64" s="276"/>
      <c r="DW64" s="276"/>
      <c r="DX64" s="276"/>
      <c r="DY64" s="276"/>
      <c r="DZ64" s="276"/>
      <c r="EA64" s="276"/>
      <c r="EB64" s="276"/>
      <c r="EC64" s="276"/>
      <c r="ED64" s="276"/>
      <c r="EE64" s="276"/>
      <c r="EF64" s="276"/>
      <c r="EG64" s="276"/>
      <c r="EH64" s="276"/>
      <c r="EI64" s="276"/>
      <c r="EJ64" s="276"/>
      <c r="EK64" s="276"/>
      <c r="EL64" s="276"/>
      <c r="EM64" s="276"/>
      <c r="EN64" s="276"/>
      <c r="EO64" s="276"/>
      <c r="EP64" s="276"/>
      <c r="EQ64" s="276"/>
      <c r="ER64" s="276"/>
      <c r="ES64" s="276"/>
      <c r="ET64" s="276"/>
      <c r="EU64" s="276"/>
      <c r="EV64" s="276"/>
      <c r="EW64" s="276"/>
      <c r="EX64" s="276"/>
      <c r="EY64" s="276"/>
      <c r="EZ64" s="276"/>
      <c r="FA64" s="276"/>
      <c r="FB64" s="276"/>
      <c r="FC64" s="276"/>
      <c r="FD64" s="276"/>
      <c r="FE64" s="276"/>
      <c r="FF64" s="276"/>
      <c r="FG64" s="276"/>
      <c r="FH64" s="276"/>
      <c r="FI64" s="276"/>
      <c r="FJ64" s="276"/>
      <c r="FK64" s="276"/>
      <c r="FL64" s="276"/>
      <c r="FM64" s="276"/>
      <c r="FN64" s="276"/>
      <c r="FO64" s="276"/>
      <c r="FP64" s="276"/>
      <c r="FQ64" s="276"/>
      <c r="FR64" s="276"/>
      <c r="FS64" s="276"/>
      <c r="FT64" s="276"/>
      <c r="FU64" s="276"/>
      <c r="FV64" s="276"/>
      <c r="FW64" s="276"/>
      <c r="FX64" s="276"/>
      <c r="FY64" s="276"/>
      <c r="FZ64" s="276"/>
      <c r="GA64" s="276"/>
      <c r="GB64" s="276"/>
      <c r="GC64" s="276"/>
      <c r="GD64" s="276"/>
      <c r="GE64" s="276"/>
      <c r="GF64" s="276"/>
      <c r="GG64" s="276"/>
      <c r="GH64" s="276"/>
      <c r="GI64" s="276"/>
      <c r="GJ64" s="276"/>
      <c r="GK64" s="276"/>
      <c r="GL64" s="276"/>
      <c r="GM64" s="276"/>
      <c r="GN64" s="276"/>
      <c r="GO64" s="276"/>
      <c r="GP64" s="276"/>
      <c r="GQ64" s="276"/>
      <c r="GR64" s="276"/>
      <c r="GS64" s="276"/>
      <c r="GT64" s="276"/>
      <c r="GU64" s="276"/>
      <c r="GV64" s="276"/>
      <c r="GW64" s="276"/>
      <c r="GX64" s="276"/>
      <c r="GY64" s="276"/>
      <c r="GZ64" s="276"/>
      <c r="HA64" s="276"/>
      <c r="HB64" s="276"/>
      <c r="HC64" s="276"/>
      <c r="HD64" s="276"/>
      <c r="HE64" s="276"/>
      <c r="HF64" s="276"/>
      <c r="HG64" s="276"/>
      <c r="HH64" s="276"/>
      <c r="HI64" s="276"/>
      <c r="HJ64" s="276"/>
      <c r="HK64" s="276"/>
      <c r="HL64" s="276"/>
      <c r="HM64" s="276"/>
      <c r="HN64" s="276"/>
      <c r="HO64" s="276"/>
      <c r="HP64" s="276"/>
      <c r="HQ64" s="276"/>
      <c r="HR64" s="276"/>
      <c r="HS64" s="276"/>
      <c r="HT64" s="276"/>
      <c r="HU64" s="276"/>
      <c r="HV64" s="276"/>
      <c r="HW64" s="276"/>
      <c r="HX64" s="276"/>
      <c r="HY64" s="276"/>
      <c r="HZ64" s="276"/>
      <c r="IA64" s="276"/>
      <c r="IB64" s="276"/>
      <c r="IC64" s="276"/>
      <c r="ID64" s="276"/>
      <c r="IE64" s="276"/>
      <c r="IF64" s="276"/>
      <c r="IG64" s="276"/>
      <c r="IH64" s="276"/>
      <c r="II64" s="276"/>
      <c r="IJ64" s="276"/>
      <c r="IK64" s="276"/>
      <c r="IL64" s="276"/>
      <c r="IM64" s="276"/>
      <c r="IN64" s="276"/>
      <c r="IO64" s="276"/>
      <c r="IP64" s="276"/>
      <c r="IQ64" s="276"/>
      <c r="IR64" s="276"/>
      <c r="IS64" s="276"/>
      <c r="IT64" s="276"/>
      <c r="IU64" s="276"/>
      <c r="IV64" s="276"/>
      <c r="IW64" s="276"/>
    </row>
    <row r="65" spans="1:257" ht="15.75" hidden="1">
      <c r="A65" s="275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276"/>
      <c r="BL65" s="276"/>
      <c r="BM65" s="276"/>
      <c r="BN65" s="276"/>
      <c r="BO65" s="276"/>
      <c r="BP65" s="276"/>
      <c r="BQ65" s="276"/>
      <c r="BR65" s="276"/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CE65" s="276"/>
      <c r="CF65" s="276"/>
      <c r="CG65" s="276"/>
      <c r="CH65" s="276"/>
      <c r="CI65" s="276"/>
      <c r="CJ65" s="276"/>
      <c r="CK65" s="276"/>
      <c r="CL65" s="276"/>
      <c r="CM65" s="276"/>
      <c r="CN65" s="276"/>
      <c r="CO65" s="276"/>
      <c r="CP65" s="276"/>
      <c r="CQ65" s="276"/>
      <c r="CR65" s="276"/>
      <c r="CS65" s="276"/>
      <c r="CT65" s="276"/>
      <c r="CU65" s="276"/>
      <c r="CV65" s="276"/>
      <c r="CW65" s="276"/>
      <c r="CX65" s="276"/>
      <c r="CY65" s="276"/>
      <c r="CZ65" s="276"/>
      <c r="DA65" s="276"/>
      <c r="DB65" s="276"/>
      <c r="DC65" s="276"/>
      <c r="DD65" s="276"/>
      <c r="DE65" s="276"/>
      <c r="DF65" s="276"/>
      <c r="DG65" s="276"/>
      <c r="DH65" s="276"/>
      <c r="DI65" s="276"/>
      <c r="DJ65" s="276"/>
      <c r="DK65" s="276"/>
      <c r="DL65" s="276"/>
      <c r="DM65" s="276"/>
      <c r="DN65" s="276"/>
      <c r="DO65" s="276"/>
      <c r="DP65" s="276"/>
      <c r="DQ65" s="276"/>
      <c r="DR65" s="276"/>
      <c r="DS65" s="276"/>
      <c r="DT65" s="276"/>
      <c r="DU65" s="276"/>
      <c r="DV65" s="276"/>
      <c r="DW65" s="276"/>
      <c r="DX65" s="276"/>
      <c r="DY65" s="276"/>
      <c r="DZ65" s="276"/>
      <c r="EA65" s="276"/>
      <c r="EB65" s="276"/>
      <c r="EC65" s="276"/>
      <c r="ED65" s="276"/>
      <c r="EE65" s="276"/>
      <c r="EF65" s="276"/>
      <c r="EG65" s="276"/>
      <c r="EH65" s="276"/>
      <c r="EI65" s="276"/>
      <c r="EJ65" s="276"/>
      <c r="EK65" s="276"/>
      <c r="EL65" s="276"/>
      <c r="EM65" s="276"/>
      <c r="EN65" s="276"/>
      <c r="EO65" s="276"/>
      <c r="EP65" s="276"/>
      <c r="EQ65" s="276"/>
      <c r="ER65" s="276"/>
      <c r="ES65" s="276"/>
      <c r="ET65" s="276"/>
      <c r="EU65" s="276"/>
      <c r="EV65" s="276"/>
      <c r="EW65" s="276"/>
      <c r="EX65" s="276"/>
      <c r="EY65" s="276"/>
      <c r="EZ65" s="276"/>
      <c r="FA65" s="276"/>
      <c r="FB65" s="276"/>
      <c r="FC65" s="276"/>
      <c r="FD65" s="276"/>
      <c r="FE65" s="276"/>
      <c r="FF65" s="276"/>
      <c r="FG65" s="276"/>
      <c r="FH65" s="276"/>
      <c r="FI65" s="276"/>
      <c r="FJ65" s="276"/>
      <c r="FK65" s="276"/>
      <c r="FL65" s="276"/>
      <c r="FM65" s="276"/>
      <c r="FN65" s="276"/>
      <c r="FO65" s="276"/>
      <c r="FP65" s="276"/>
      <c r="FQ65" s="276"/>
      <c r="FR65" s="276"/>
      <c r="FS65" s="276"/>
      <c r="FT65" s="276"/>
      <c r="FU65" s="276"/>
      <c r="FV65" s="276"/>
      <c r="FW65" s="276"/>
      <c r="FX65" s="276"/>
      <c r="FY65" s="276"/>
      <c r="FZ65" s="276"/>
      <c r="GA65" s="276"/>
      <c r="GB65" s="276"/>
      <c r="GC65" s="276"/>
      <c r="GD65" s="276"/>
      <c r="GE65" s="276"/>
      <c r="GF65" s="276"/>
      <c r="GG65" s="276"/>
      <c r="GH65" s="276"/>
      <c r="GI65" s="276"/>
      <c r="GJ65" s="276"/>
      <c r="GK65" s="276"/>
      <c r="GL65" s="276"/>
      <c r="GM65" s="276"/>
      <c r="GN65" s="276"/>
      <c r="GO65" s="276"/>
      <c r="GP65" s="276"/>
      <c r="GQ65" s="276"/>
      <c r="GR65" s="276"/>
      <c r="GS65" s="276"/>
      <c r="GT65" s="276"/>
      <c r="GU65" s="276"/>
      <c r="GV65" s="276"/>
      <c r="GW65" s="276"/>
      <c r="GX65" s="276"/>
      <c r="GY65" s="276"/>
      <c r="GZ65" s="276"/>
      <c r="HA65" s="276"/>
      <c r="HB65" s="276"/>
      <c r="HC65" s="276"/>
      <c r="HD65" s="276"/>
      <c r="HE65" s="276"/>
      <c r="HF65" s="276"/>
      <c r="HG65" s="276"/>
      <c r="HH65" s="276"/>
      <c r="HI65" s="276"/>
      <c r="HJ65" s="276"/>
      <c r="HK65" s="276"/>
      <c r="HL65" s="276"/>
      <c r="HM65" s="276"/>
      <c r="HN65" s="276"/>
      <c r="HO65" s="276"/>
      <c r="HP65" s="276"/>
      <c r="HQ65" s="276"/>
      <c r="HR65" s="276"/>
      <c r="HS65" s="276"/>
      <c r="HT65" s="276"/>
      <c r="HU65" s="276"/>
      <c r="HV65" s="276"/>
      <c r="HW65" s="276"/>
      <c r="HX65" s="276"/>
      <c r="HY65" s="276"/>
      <c r="HZ65" s="276"/>
      <c r="IA65" s="276"/>
      <c r="IB65" s="276"/>
      <c r="IC65" s="276"/>
      <c r="ID65" s="276"/>
      <c r="IE65" s="276"/>
      <c r="IF65" s="276"/>
      <c r="IG65" s="276"/>
      <c r="IH65" s="276"/>
      <c r="II65" s="276"/>
      <c r="IJ65" s="276"/>
      <c r="IK65" s="276"/>
      <c r="IL65" s="276"/>
      <c r="IM65" s="276"/>
      <c r="IN65" s="276"/>
      <c r="IO65" s="276"/>
      <c r="IP65" s="276"/>
      <c r="IQ65" s="276"/>
      <c r="IR65" s="276"/>
      <c r="IS65" s="276"/>
      <c r="IT65" s="276"/>
      <c r="IU65" s="276"/>
      <c r="IV65" s="276"/>
      <c r="IW65" s="276"/>
    </row>
    <row r="66" spans="1:257" ht="15.75" hidden="1">
      <c r="A66" s="275"/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6"/>
      <c r="BR66" s="276"/>
      <c r="BS66" s="276"/>
      <c r="BT66" s="276"/>
      <c r="BU66" s="276"/>
      <c r="BV66" s="276"/>
      <c r="BW66" s="276"/>
      <c r="BX66" s="276"/>
      <c r="BY66" s="276"/>
      <c r="BZ66" s="276"/>
      <c r="CA66" s="276"/>
      <c r="CB66" s="276"/>
      <c r="CC66" s="276"/>
      <c r="CD66" s="276"/>
      <c r="CE66" s="276"/>
      <c r="CF66" s="276"/>
      <c r="CG66" s="276"/>
      <c r="CH66" s="276"/>
      <c r="CI66" s="276"/>
      <c r="CJ66" s="276"/>
      <c r="CK66" s="276"/>
      <c r="CL66" s="276"/>
      <c r="CM66" s="276"/>
      <c r="CN66" s="276"/>
      <c r="CO66" s="276"/>
      <c r="CP66" s="276"/>
      <c r="CQ66" s="276"/>
      <c r="CR66" s="276"/>
      <c r="CS66" s="276"/>
      <c r="CT66" s="276"/>
      <c r="CU66" s="276"/>
      <c r="CV66" s="276"/>
      <c r="CW66" s="276"/>
      <c r="CX66" s="276"/>
      <c r="CY66" s="276"/>
      <c r="CZ66" s="276"/>
      <c r="DA66" s="276"/>
      <c r="DB66" s="276"/>
      <c r="DC66" s="276"/>
      <c r="DD66" s="276"/>
      <c r="DE66" s="276"/>
      <c r="DF66" s="276"/>
      <c r="DG66" s="276"/>
      <c r="DH66" s="276"/>
      <c r="DI66" s="276"/>
      <c r="DJ66" s="276"/>
      <c r="DK66" s="276"/>
      <c r="DL66" s="276"/>
      <c r="DM66" s="276"/>
      <c r="DN66" s="276"/>
      <c r="DO66" s="276"/>
      <c r="DP66" s="276"/>
      <c r="DQ66" s="276"/>
      <c r="DR66" s="276"/>
      <c r="DS66" s="276"/>
      <c r="DT66" s="276"/>
      <c r="DU66" s="276"/>
      <c r="DV66" s="276"/>
      <c r="DW66" s="276"/>
      <c r="DX66" s="276"/>
      <c r="DY66" s="276"/>
      <c r="DZ66" s="276"/>
      <c r="EA66" s="276"/>
      <c r="EB66" s="276"/>
      <c r="EC66" s="276"/>
      <c r="ED66" s="276"/>
      <c r="EE66" s="276"/>
      <c r="EF66" s="276"/>
      <c r="EG66" s="276"/>
      <c r="EH66" s="276"/>
      <c r="EI66" s="276"/>
      <c r="EJ66" s="276"/>
      <c r="EK66" s="276"/>
      <c r="EL66" s="276"/>
      <c r="EM66" s="276"/>
      <c r="EN66" s="276"/>
      <c r="EO66" s="276"/>
      <c r="EP66" s="276"/>
      <c r="EQ66" s="276"/>
      <c r="ER66" s="276"/>
      <c r="ES66" s="276"/>
      <c r="ET66" s="276"/>
      <c r="EU66" s="276"/>
      <c r="EV66" s="276"/>
      <c r="EW66" s="276"/>
      <c r="EX66" s="276"/>
      <c r="EY66" s="276"/>
      <c r="EZ66" s="276"/>
      <c r="FA66" s="276"/>
      <c r="FB66" s="276"/>
      <c r="FC66" s="276"/>
      <c r="FD66" s="276"/>
      <c r="FE66" s="276"/>
      <c r="FF66" s="276"/>
      <c r="FG66" s="276"/>
      <c r="FH66" s="276"/>
      <c r="FI66" s="276"/>
      <c r="FJ66" s="276"/>
      <c r="FK66" s="276"/>
      <c r="FL66" s="276"/>
      <c r="FM66" s="276"/>
      <c r="FN66" s="276"/>
      <c r="FO66" s="276"/>
      <c r="FP66" s="276"/>
      <c r="FQ66" s="276"/>
      <c r="FR66" s="276"/>
      <c r="FS66" s="276"/>
      <c r="FT66" s="276"/>
      <c r="FU66" s="276"/>
      <c r="FV66" s="276"/>
      <c r="FW66" s="276"/>
      <c r="FX66" s="276"/>
      <c r="FY66" s="276"/>
      <c r="FZ66" s="276"/>
      <c r="GA66" s="276"/>
      <c r="GB66" s="276"/>
      <c r="GC66" s="276"/>
      <c r="GD66" s="276"/>
      <c r="GE66" s="276"/>
      <c r="GF66" s="276"/>
      <c r="GG66" s="276"/>
      <c r="GH66" s="276"/>
      <c r="GI66" s="276"/>
      <c r="GJ66" s="276"/>
      <c r="GK66" s="276"/>
      <c r="GL66" s="276"/>
      <c r="GM66" s="276"/>
      <c r="GN66" s="276"/>
      <c r="GO66" s="276"/>
      <c r="GP66" s="276"/>
      <c r="GQ66" s="276"/>
      <c r="GR66" s="276"/>
      <c r="GS66" s="276"/>
      <c r="GT66" s="276"/>
      <c r="GU66" s="276"/>
      <c r="GV66" s="276"/>
      <c r="GW66" s="276"/>
      <c r="GX66" s="276"/>
      <c r="GY66" s="276"/>
      <c r="GZ66" s="276"/>
      <c r="HA66" s="276"/>
      <c r="HB66" s="276"/>
      <c r="HC66" s="276"/>
      <c r="HD66" s="276"/>
      <c r="HE66" s="276"/>
      <c r="HF66" s="276"/>
      <c r="HG66" s="276"/>
      <c r="HH66" s="276"/>
      <c r="HI66" s="276"/>
      <c r="HJ66" s="276"/>
      <c r="HK66" s="276"/>
      <c r="HL66" s="276"/>
      <c r="HM66" s="276"/>
      <c r="HN66" s="276"/>
      <c r="HO66" s="276"/>
      <c r="HP66" s="276"/>
      <c r="HQ66" s="276"/>
      <c r="HR66" s="276"/>
      <c r="HS66" s="276"/>
      <c r="HT66" s="276"/>
      <c r="HU66" s="276"/>
      <c r="HV66" s="276"/>
      <c r="HW66" s="276"/>
      <c r="HX66" s="276"/>
      <c r="HY66" s="276"/>
      <c r="HZ66" s="276"/>
      <c r="IA66" s="276"/>
      <c r="IB66" s="276"/>
      <c r="IC66" s="276"/>
      <c r="ID66" s="276"/>
      <c r="IE66" s="276"/>
      <c r="IF66" s="276"/>
      <c r="IG66" s="276"/>
      <c r="IH66" s="276"/>
      <c r="II66" s="276"/>
      <c r="IJ66" s="276"/>
      <c r="IK66" s="276"/>
      <c r="IL66" s="276"/>
      <c r="IM66" s="276"/>
      <c r="IN66" s="276"/>
      <c r="IO66" s="276"/>
      <c r="IP66" s="276"/>
      <c r="IQ66" s="276"/>
      <c r="IR66" s="276"/>
      <c r="IS66" s="276"/>
      <c r="IT66" s="276"/>
      <c r="IU66" s="276"/>
      <c r="IV66" s="276"/>
      <c r="IW66" s="276"/>
    </row>
    <row r="67" spans="1:257" ht="15.75" hidden="1">
      <c r="B67" s="276" t="s">
        <v>252</v>
      </c>
      <c r="C67" s="276"/>
      <c r="D67" s="276"/>
      <c r="E67" s="276"/>
      <c r="F67" s="280"/>
      <c r="G67" s="280"/>
      <c r="H67" s="280"/>
      <c r="I67" s="280"/>
      <c r="J67" s="289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76"/>
      <c r="BM67" s="276"/>
      <c r="BN67" s="276"/>
      <c r="BO67" s="276"/>
      <c r="BP67" s="276"/>
      <c r="BQ67" s="276"/>
      <c r="BR67" s="276"/>
      <c r="BS67" s="276"/>
      <c r="BT67" s="276"/>
      <c r="BU67" s="276"/>
      <c r="BV67" s="276"/>
      <c r="BW67" s="276"/>
      <c r="BX67" s="276"/>
      <c r="BY67" s="276"/>
      <c r="BZ67" s="276"/>
      <c r="CA67" s="276"/>
      <c r="CB67" s="276"/>
      <c r="CC67" s="276"/>
      <c r="CD67" s="276"/>
      <c r="CE67" s="276"/>
      <c r="CF67" s="276"/>
      <c r="CG67" s="276"/>
      <c r="CH67" s="276"/>
      <c r="CI67" s="276"/>
      <c r="CJ67" s="276"/>
      <c r="CK67" s="276"/>
      <c r="CL67" s="276"/>
      <c r="CM67" s="276"/>
      <c r="CN67" s="276"/>
      <c r="CO67" s="276"/>
      <c r="CP67" s="276"/>
      <c r="CQ67" s="276"/>
      <c r="CR67" s="276"/>
      <c r="CS67" s="276"/>
      <c r="CT67" s="276"/>
      <c r="CU67" s="276"/>
      <c r="CV67" s="276"/>
      <c r="CW67" s="276"/>
      <c r="CX67" s="276"/>
      <c r="CY67" s="276"/>
      <c r="CZ67" s="276"/>
      <c r="DA67" s="276"/>
      <c r="DB67" s="276"/>
      <c r="DC67" s="276"/>
      <c r="DD67" s="276"/>
      <c r="DE67" s="276"/>
      <c r="DF67" s="276"/>
      <c r="DG67" s="276"/>
      <c r="DH67" s="276"/>
      <c r="DI67" s="276"/>
      <c r="DJ67" s="276"/>
      <c r="DK67" s="276"/>
      <c r="DL67" s="276"/>
      <c r="DM67" s="276"/>
      <c r="DN67" s="276"/>
      <c r="DO67" s="276"/>
      <c r="DP67" s="276"/>
      <c r="DQ67" s="276"/>
      <c r="DR67" s="276"/>
      <c r="DS67" s="276"/>
      <c r="DT67" s="276"/>
      <c r="DU67" s="276"/>
      <c r="DV67" s="276"/>
      <c r="DW67" s="276"/>
      <c r="DX67" s="276"/>
      <c r="DY67" s="276"/>
      <c r="DZ67" s="276"/>
      <c r="EA67" s="276"/>
      <c r="EB67" s="276"/>
      <c r="EC67" s="276"/>
      <c r="ED67" s="276"/>
      <c r="EE67" s="276"/>
      <c r="EF67" s="276"/>
      <c r="EG67" s="276"/>
      <c r="EH67" s="276"/>
      <c r="EI67" s="276"/>
      <c r="EJ67" s="276"/>
      <c r="EK67" s="276"/>
      <c r="EL67" s="276"/>
      <c r="EM67" s="276"/>
      <c r="EN67" s="276"/>
      <c r="EO67" s="276"/>
      <c r="EP67" s="276"/>
      <c r="EQ67" s="276"/>
      <c r="ER67" s="276"/>
      <c r="ES67" s="276"/>
      <c r="ET67" s="276"/>
      <c r="EU67" s="276"/>
      <c r="EV67" s="276"/>
      <c r="EW67" s="276"/>
      <c r="EX67" s="276"/>
      <c r="EY67" s="276"/>
      <c r="EZ67" s="276"/>
      <c r="FA67" s="276"/>
      <c r="FB67" s="276"/>
      <c r="FC67" s="276"/>
      <c r="FD67" s="276"/>
      <c r="FE67" s="276"/>
      <c r="FF67" s="276"/>
      <c r="FG67" s="276"/>
      <c r="FH67" s="276"/>
      <c r="FI67" s="276"/>
      <c r="FJ67" s="276"/>
      <c r="FK67" s="276"/>
      <c r="FL67" s="276"/>
      <c r="FM67" s="276"/>
      <c r="FN67" s="276"/>
      <c r="FO67" s="276"/>
      <c r="FP67" s="276"/>
      <c r="FQ67" s="276"/>
      <c r="FR67" s="276"/>
      <c r="FS67" s="276"/>
      <c r="FT67" s="276"/>
      <c r="FU67" s="276"/>
      <c r="FV67" s="276"/>
      <c r="FW67" s="276"/>
      <c r="FX67" s="276"/>
      <c r="FY67" s="276"/>
      <c r="FZ67" s="276"/>
      <c r="GA67" s="276"/>
      <c r="GB67" s="276"/>
      <c r="GC67" s="276"/>
      <c r="GD67" s="276"/>
      <c r="GE67" s="276"/>
      <c r="GF67" s="276"/>
      <c r="GG67" s="276"/>
      <c r="GH67" s="276"/>
      <c r="GI67" s="276"/>
      <c r="GJ67" s="276"/>
      <c r="GK67" s="276"/>
      <c r="GL67" s="276"/>
      <c r="GM67" s="276"/>
      <c r="GN67" s="276"/>
      <c r="GO67" s="276"/>
      <c r="GP67" s="276"/>
      <c r="GQ67" s="276"/>
      <c r="GR67" s="276"/>
      <c r="GS67" s="276"/>
      <c r="GT67" s="276"/>
      <c r="GU67" s="276"/>
      <c r="GV67" s="276"/>
      <c r="GW67" s="276"/>
      <c r="GX67" s="276"/>
      <c r="GY67" s="276"/>
      <c r="GZ67" s="276"/>
      <c r="HA67" s="276"/>
      <c r="HB67" s="276"/>
      <c r="HC67" s="276"/>
      <c r="HD67" s="276"/>
      <c r="HE67" s="276"/>
      <c r="HF67" s="276"/>
      <c r="HG67" s="276"/>
      <c r="HH67" s="276"/>
      <c r="HI67" s="276"/>
      <c r="HJ67" s="276"/>
      <c r="HK67" s="276"/>
      <c r="HL67" s="276"/>
      <c r="HM67" s="276"/>
      <c r="HN67" s="276"/>
      <c r="HO67" s="276"/>
      <c r="HP67" s="276"/>
      <c r="HQ67" s="276"/>
      <c r="HR67" s="276"/>
      <c r="HS67" s="276"/>
      <c r="HT67" s="276"/>
      <c r="HU67" s="276"/>
      <c r="HV67" s="276"/>
      <c r="HW67" s="276"/>
      <c r="HX67" s="276"/>
      <c r="HY67" s="276"/>
      <c r="HZ67" s="276"/>
      <c r="IA67" s="276"/>
      <c r="IB67" s="276"/>
      <c r="IC67" s="276"/>
      <c r="ID67" s="276"/>
      <c r="IE67" s="276"/>
      <c r="IF67" s="276"/>
      <c r="IG67" s="276"/>
      <c r="IH67" s="276"/>
      <c r="II67" s="276"/>
      <c r="IJ67" s="276"/>
      <c r="IK67" s="276"/>
      <c r="IL67" s="276"/>
      <c r="IM67" s="276"/>
      <c r="IN67" s="276"/>
      <c r="IO67" s="276"/>
      <c r="IP67" s="276"/>
      <c r="IQ67" s="276"/>
      <c r="IR67" s="276"/>
      <c r="IS67" s="276"/>
      <c r="IT67" s="276"/>
      <c r="IU67" s="276"/>
      <c r="IV67" s="276"/>
      <c r="IW67" s="276"/>
    </row>
    <row r="68" spans="1:257" ht="15.75" hidden="1"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  <c r="BA68" s="276"/>
      <c r="BB68" s="276"/>
      <c r="BC68" s="276"/>
      <c r="BD68" s="276"/>
      <c r="BE68" s="276"/>
      <c r="BF68" s="276"/>
      <c r="BG68" s="276"/>
      <c r="BH68" s="276"/>
      <c r="BI68" s="276"/>
      <c r="BJ68" s="276"/>
      <c r="BK68" s="276"/>
      <c r="BL68" s="276"/>
      <c r="BM68" s="276"/>
      <c r="BN68" s="276"/>
      <c r="BO68" s="276"/>
      <c r="BP68" s="276"/>
      <c r="BQ68" s="276"/>
      <c r="BR68" s="276"/>
      <c r="BS68" s="276"/>
      <c r="BT68" s="276"/>
      <c r="BU68" s="276"/>
      <c r="BV68" s="276"/>
      <c r="BW68" s="276"/>
      <c r="BX68" s="276"/>
      <c r="BY68" s="276"/>
      <c r="BZ68" s="276"/>
      <c r="CA68" s="276"/>
      <c r="CB68" s="276"/>
      <c r="CC68" s="276"/>
      <c r="CD68" s="276"/>
      <c r="CE68" s="276"/>
      <c r="CF68" s="276"/>
      <c r="CG68" s="276"/>
      <c r="CH68" s="276"/>
      <c r="CI68" s="276"/>
      <c r="CJ68" s="276"/>
      <c r="CK68" s="276"/>
      <c r="CL68" s="276"/>
      <c r="CM68" s="276"/>
      <c r="CN68" s="276"/>
      <c r="CO68" s="276"/>
      <c r="CP68" s="276"/>
      <c r="CQ68" s="276"/>
      <c r="CR68" s="276"/>
      <c r="CS68" s="276"/>
      <c r="CT68" s="276"/>
      <c r="CU68" s="276"/>
      <c r="CV68" s="276"/>
      <c r="CW68" s="276"/>
      <c r="CX68" s="276"/>
      <c r="CY68" s="276"/>
      <c r="CZ68" s="276"/>
      <c r="DA68" s="276"/>
      <c r="DB68" s="276"/>
      <c r="DC68" s="276"/>
      <c r="DD68" s="276"/>
      <c r="DE68" s="276"/>
      <c r="DF68" s="276"/>
      <c r="DG68" s="276"/>
      <c r="DH68" s="276"/>
      <c r="DI68" s="276"/>
      <c r="DJ68" s="276"/>
      <c r="DK68" s="276"/>
      <c r="DL68" s="276"/>
      <c r="DM68" s="276"/>
      <c r="DN68" s="276"/>
      <c r="DO68" s="276"/>
      <c r="DP68" s="276"/>
      <c r="DQ68" s="276"/>
      <c r="DR68" s="276"/>
      <c r="DS68" s="276"/>
      <c r="DT68" s="276"/>
      <c r="DU68" s="276"/>
      <c r="DV68" s="276"/>
      <c r="DW68" s="276"/>
      <c r="DX68" s="276"/>
      <c r="DY68" s="276"/>
      <c r="DZ68" s="276"/>
      <c r="EA68" s="276"/>
      <c r="EB68" s="276"/>
      <c r="EC68" s="276"/>
      <c r="ED68" s="276"/>
      <c r="EE68" s="276"/>
      <c r="EF68" s="276"/>
      <c r="EG68" s="276"/>
      <c r="EH68" s="276"/>
      <c r="EI68" s="276"/>
      <c r="EJ68" s="276"/>
      <c r="EK68" s="276"/>
      <c r="EL68" s="276"/>
      <c r="EM68" s="276"/>
      <c r="EN68" s="276"/>
      <c r="EO68" s="276"/>
      <c r="EP68" s="276"/>
      <c r="EQ68" s="276"/>
      <c r="ER68" s="276"/>
      <c r="ES68" s="276"/>
      <c r="ET68" s="276"/>
      <c r="EU68" s="276"/>
      <c r="EV68" s="276"/>
      <c r="EW68" s="276"/>
      <c r="EX68" s="276"/>
      <c r="EY68" s="276"/>
      <c r="EZ68" s="276"/>
      <c r="FA68" s="276"/>
      <c r="FB68" s="276"/>
      <c r="FC68" s="276"/>
      <c r="FD68" s="276"/>
      <c r="FE68" s="276"/>
      <c r="FF68" s="276"/>
      <c r="FG68" s="276"/>
      <c r="FH68" s="276"/>
      <c r="FI68" s="276"/>
      <c r="FJ68" s="276"/>
      <c r="FK68" s="276"/>
      <c r="FL68" s="276"/>
      <c r="FM68" s="276"/>
      <c r="FN68" s="276"/>
      <c r="FO68" s="276"/>
      <c r="FP68" s="276"/>
      <c r="FQ68" s="276"/>
      <c r="FR68" s="276"/>
      <c r="FS68" s="276"/>
      <c r="FT68" s="276"/>
      <c r="FU68" s="276"/>
      <c r="FV68" s="276"/>
      <c r="FW68" s="276"/>
      <c r="FX68" s="276"/>
      <c r="FY68" s="276"/>
      <c r="FZ68" s="276"/>
      <c r="GA68" s="276"/>
      <c r="GB68" s="276"/>
      <c r="GC68" s="276"/>
      <c r="GD68" s="276"/>
      <c r="GE68" s="276"/>
      <c r="GF68" s="276"/>
      <c r="GG68" s="276"/>
      <c r="GH68" s="276"/>
      <c r="GI68" s="276"/>
      <c r="GJ68" s="276"/>
      <c r="GK68" s="276"/>
      <c r="GL68" s="276"/>
      <c r="GM68" s="276"/>
      <c r="GN68" s="276"/>
      <c r="GO68" s="276"/>
      <c r="GP68" s="276"/>
      <c r="GQ68" s="276"/>
      <c r="GR68" s="276"/>
      <c r="GS68" s="276"/>
      <c r="GT68" s="276"/>
      <c r="GU68" s="276"/>
      <c r="GV68" s="276"/>
      <c r="GW68" s="276"/>
      <c r="GX68" s="276"/>
      <c r="GY68" s="276"/>
      <c r="GZ68" s="276"/>
      <c r="HA68" s="276"/>
      <c r="HB68" s="276"/>
      <c r="HC68" s="276"/>
      <c r="HD68" s="276"/>
      <c r="HE68" s="276"/>
      <c r="HF68" s="276"/>
      <c r="HG68" s="276"/>
      <c r="HH68" s="276"/>
      <c r="HI68" s="276"/>
      <c r="HJ68" s="276"/>
      <c r="HK68" s="276"/>
      <c r="HL68" s="276"/>
      <c r="HM68" s="276"/>
      <c r="HN68" s="276"/>
      <c r="HO68" s="276"/>
      <c r="HP68" s="276"/>
      <c r="HQ68" s="276"/>
      <c r="HR68" s="276"/>
      <c r="HS68" s="276"/>
      <c r="HT68" s="276"/>
      <c r="HU68" s="276"/>
      <c r="HV68" s="276"/>
      <c r="HW68" s="276"/>
      <c r="HX68" s="276"/>
      <c r="HY68" s="276"/>
      <c r="HZ68" s="276"/>
      <c r="IA68" s="276"/>
      <c r="IB68" s="276"/>
      <c r="IC68" s="276"/>
      <c r="ID68" s="276"/>
      <c r="IE68" s="276"/>
      <c r="IF68" s="276"/>
      <c r="IG68" s="276"/>
      <c r="IH68" s="276"/>
      <c r="II68" s="276"/>
      <c r="IJ68" s="276"/>
      <c r="IK68" s="276"/>
      <c r="IL68" s="276"/>
      <c r="IM68" s="276"/>
      <c r="IN68" s="276"/>
      <c r="IO68" s="276"/>
      <c r="IP68" s="276"/>
      <c r="IQ68" s="276"/>
      <c r="IR68" s="276"/>
      <c r="IS68" s="276"/>
      <c r="IT68" s="276"/>
      <c r="IU68" s="276"/>
      <c r="IV68" s="276"/>
      <c r="IW68" s="276"/>
    </row>
    <row r="69" spans="1:257" ht="15.75" hidden="1"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  <c r="BG69" s="276"/>
      <c r="BH69" s="276"/>
      <c r="BI69" s="276"/>
      <c r="BJ69" s="276"/>
      <c r="BK69" s="276"/>
      <c r="BL69" s="276"/>
      <c r="BM69" s="276"/>
      <c r="BN69" s="276"/>
      <c r="BO69" s="276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  <c r="EG69" s="276"/>
      <c r="EH69" s="276"/>
      <c r="EI69" s="276"/>
      <c r="EJ69" s="276"/>
      <c r="EK69" s="276"/>
      <c r="EL69" s="276"/>
      <c r="EM69" s="276"/>
      <c r="EN69" s="276"/>
      <c r="EO69" s="276"/>
      <c r="EP69" s="276"/>
      <c r="EQ69" s="276"/>
      <c r="ER69" s="276"/>
      <c r="ES69" s="276"/>
      <c r="ET69" s="276"/>
      <c r="EU69" s="276"/>
      <c r="EV69" s="276"/>
      <c r="EW69" s="276"/>
      <c r="EX69" s="276"/>
      <c r="EY69" s="276"/>
      <c r="EZ69" s="276"/>
      <c r="FA69" s="276"/>
      <c r="FB69" s="276"/>
      <c r="FC69" s="276"/>
      <c r="FD69" s="276"/>
      <c r="FE69" s="276"/>
      <c r="FF69" s="276"/>
      <c r="FG69" s="276"/>
      <c r="FH69" s="276"/>
      <c r="FI69" s="276"/>
      <c r="FJ69" s="276"/>
      <c r="FK69" s="276"/>
      <c r="FL69" s="276"/>
      <c r="FM69" s="276"/>
      <c r="FN69" s="276"/>
      <c r="FO69" s="276"/>
      <c r="FP69" s="276"/>
      <c r="FQ69" s="276"/>
      <c r="FR69" s="276"/>
      <c r="FS69" s="276"/>
      <c r="FT69" s="276"/>
      <c r="FU69" s="276"/>
      <c r="FV69" s="276"/>
      <c r="FW69" s="276"/>
      <c r="FX69" s="276"/>
      <c r="FY69" s="276"/>
      <c r="FZ69" s="276"/>
      <c r="GA69" s="276"/>
      <c r="GB69" s="276"/>
      <c r="GC69" s="276"/>
      <c r="GD69" s="276"/>
      <c r="GE69" s="276"/>
      <c r="GF69" s="276"/>
      <c r="GG69" s="276"/>
      <c r="GH69" s="276"/>
      <c r="GI69" s="276"/>
      <c r="GJ69" s="276"/>
      <c r="GK69" s="276"/>
      <c r="GL69" s="276"/>
      <c r="GM69" s="276"/>
      <c r="GN69" s="276"/>
      <c r="GO69" s="276"/>
      <c r="GP69" s="276"/>
      <c r="GQ69" s="276"/>
      <c r="GR69" s="276"/>
      <c r="GS69" s="276"/>
      <c r="GT69" s="276"/>
      <c r="GU69" s="276"/>
      <c r="GV69" s="276"/>
      <c r="GW69" s="276"/>
      <c r="GX69" s="276"/>
      <c r="GY69" s="276"/>
      <c r="GZ69" s="276"/>
      <c r="HA69" s="276"/>
      <c r="HB69" s="276"/>
      <c r="HC69" s="276"/>
      <c r="HD69" s="276"/>
      <c r="HE69" s="276"/>
      <c r="HF69" s="276"/>
      <c r="HG69" s="276"/>
      <c r="HH69" s="276"/>
      <c r="HI69" s="276"/>
      <c r="HJ69" s="276"/>
      <c r="HK69" s="276"/>
      <c r="HL69" s="276"/>
      <c r="HM69" s="276"/>
      <c r="HN69" s="276"/>
      <c r="HO69" s="276"/>
      <c r="HP69" s="276"/>
      <c r="HQ69" s="276"/>
      <c r="HR69" s="276"/>
      <c r="HS69" s="276"/>
      <c r="HT69" s="276"/>
      <c r="HU69" s="276"/>
      <c r="HV69" s="276"/>
      <c r="HW69" s="276"/>
      <c r="HX69" s="276"/>
      <c r="HY69" s="276"/>
      <c r="HZ69" s="276"/>
      <c r="IA69" s="276"/>
      <c r="IB69" s="276"/>
      <c r="IC69" s="276"/>
      <c r="ID69" s="276"/>
      <c r="IE69" s="276"/>
      <c r="IF69" s="276"/>
      <c r="IG69" s="276"/>
      <c r="IH69" s="276"/>
      <c r="II69" s="276"/>
      <c r="IJ69" s="276"/>
      <c r="IK69" s="276"/>
      <c r="IL69" s="276"/>
      <c r="IM69" s="276"/>
      <c r="IN69" s="276"/>
      <c r="IO69" s="276"/>
      <c r="IP69" s="276"/>
      <c r="IQ69" s="276"/>
      <c r="IR69" s="276"/>
      <c r="IS69" s="276"/>
      <c r="IT69" s="276"/>
      <c r="IU69" s="276"/>
      <c r="IV69" s="276"/>
      <c r="IW69" s="276"/>
    </row>
    <row r="70" spans="1:257" ht="15.75" hidden="1">
      <c r="B70" s="276" t="s">
        <v>253</v>
      </c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76"/>
      <c r="BB70" s="276"/>
      <c r="BC70" s="276"/>
      <c r="BD70" s="276"/>
      <c r="BE70" s="276"/>
      <c r="BF70" s="276"/>
      <c r="BG70" s="276"/>
      <c r="BH70" s="276"/>
      <c r="BI70" s="276"/>
      <c r="BJ70" s="276"/>
      <c r="BK70" s="276"/>
      <c r="BL70" s="276"/>
      <c r="BM70" s="276"/>
      <c r="BN70" s="276"/>
      <c r="BO70" s="276"/>
      <c r="BP70" s="276"/>
      <c r="BQ70" s="276"/>
      <c r="BR70" s="276"/>
      <c r="BS70" s="276"/>
      <c r="BT70" s="276"/>
      <c r="BU70" s="276"/>
      <c r="BV70" s="276"/>
      <c r="BW70" s="276"/>
      <c r="BX70" s="276"/>
      <c r="BY70" s="276"/>
      <c r="BZ70" s="276"/>
      <c r="CA70" s="276"/>
      <c r="CB70" s="276"/>
      <c r="CC70" s="276"/>
      <c r="CD70" s="276"/>
      <c r="CE70" s="276"/>
      <c r="CF70" s="276"/>
      <c r="CG70" s="276"/>
      <c r="CH70" s="276"/>
      <c r="CI70" s="276"/>
      <c r="CJ70" s="276"/>
      <c r="CK70" s="276"/>
      <c r="CL70" s="276"/>
      <c r="CM70" s="276"/>
      <c r="CN70" s="276"/>
      <c r="CO70" s="276"/>
      <c r="CP70" s="276"/>
      <c r="CQ70" s="276"/>
      <c r="CR70" s="276"/>
      <c r="CS70" s="276"/>
      <c r="CT70" s="276"/>
      <c r="CU70" s="276"/>
      <c r="CV70" s="276"/>
      <c r="CW70" s="276"/>
      <c r="CX70" s="276"/>
      <c r="CY70" s="276"/>
      <c r="CZ70" s="276"/>
      <c r="DA70" s="276"/>
      <c r="DB70" s="276"/>
      <c r="DC70" s="276"/>
      <c r="DD70" s="276"/>
      <c r="DE70" s="276"/>
      <c r="DF70" s="276"/>
      <c r="DG70" s="276"/>
      <c r="DH70" s="276"/>
      <c r="DI70" s="276"/>
      <c r="DJ70" s="276"/>
      <c r="DK70" s="276"/>
      <c r="DL70" s="276"/>
      <c r="DM70" s="276"/>
      <c r="DN70" s="276"/>
      <c r="DO70" s="276"/>
      <c r="DP70" s="276"/>
      <c r="DQ70" s="276"/>
      <c r="DR70" s="276"/>
      <c r="DS70" s="276"/>
      <c r="DT70" s="276"/>
      <c r="DU70" s="276"/>
      <c r="DV70" s="276"/>
      <c r="DW70" s="276"/>
      <c r="DX70" s="276"/>
      <c r="DY70" s="276"/>
      <c r="DZ70" s="276"/>
      <c r="EA70" s="276"/>
      <c r="EB70" s="276"/>
      <c r="EC70" s="276"/>
      <c r="ED70" s="276"/>
      <c r="EE70" s="276"/>
      <c r="EF70" s="276"/>
      <c r="EG70" s="276"/>
      <c r="EH70" s="276"/>
      <c r="EI70" s="276"/>
      <c r="EJ70" s="276"/>
      <c r="EK70" s="276"/>
      <c r="EL70" s="276"/>
      <c r="EM70" s="276"/>
      <c r="EN70" s="276"/>
      <c r="EO70" s="276"/>
      <c r="EP70" s="276"/>
      <c r="EQ70" s="276"/>
      <c r="ER70" s="276"/>
      <c r="ES70" s="276"/>
      <c r="ET70" s="276"/>
      <c r="EU70" s="276"/>
      <c r="EV70" s="276"/>
      <c r="EW70" s="276"/>
      <c r="EX70" s="276"/>
      <c r="EY70" s="276"/>
      <c r="EZ70" s="276"/>
      <c r="FA70" s="276"/>
      <c r="FB70" s="276"/>
      <c r="FC70" s="276"/>
      <c r="FD70" s="276"/>
      <c r="FE70" s="276"/>
      <c r="FF70" s="276"/>
      <c r="FG70" s="276"/>
      <c r="FH70" s="276"/>
      <c r="FI70" s="276"/>
      <c r="FJ70" s="276"/>
      <c r="FK70" s="276"/>
      <c r="FL70" s="276"/>
      <c r="FM70" s="276"/>
      <c r="FN70" s="276"/>
      <c r="FO70" s="276"/>
      <c r="FP70" s="276"/>
      <c r="FQ70" s="276"/>
      <c r="FR70" s="276"/>
      <c r="FS70" s="276"/>
      <c r="FT70" s="276"/>
      <c r="FU70" s="276"/>
      <c r="FV70" s="276"/>
      <c r="FW70" s="276"/>
      <c r="FX70" s="276"/>
      <c r="FY70" s="276"/>
      <c r="FZ70" s="276"/>
      <c r="GA70" s="276"/>
      <c r="GB70" s="276"/>
      <c r="GC70" s="276"/>
      <c r="GD70" s="276"/>
      <c r="GE70" s="276"/>
      <c r="GF70" s="276"/>
      <c r="GG70" s="276"/>
      <c r="GH70" s="276"/>
      <c r="GI70" s="276"/>
      <c r="GJ70" s="276"/>
      <c r="GK70" s="276"/>
      <c r="GL70" s="276"/>
      <c r="GM70" s="276"/>
      <c r="GN70" s="276"/>
      <c r="GO70" s="276"/>
      <c r="GP70" s="276"/>
      <c r="GQ70" s="276"/>
      <c r="GR70" s="276"/>
      <c r="GS70" s="276"/>
      <c r="GT70" s="276"/>
      <c r="GU70" s="276"/>
      <c r="GV70" s="276"/>
      <c r="GW70" s="276"/>
      <c r="GX70" s="276"/>
      <c r="GY70" s="276"/>
      <c r="GZ70" s="276"/>
      <c r="HA70" s="276"/>
      <c r="HB70" s="276"/>
      <c r="HC70" s="276"/>
      <c r="HD70" s="276"/>
      <c r="HE70" s="276"/>
      <c r="HF70" s="276"/>
      <c r="HG70" s="276"/>
      <c r="HH70" s="276"/>
      <c r="HI70" s="276"/>
      <c r="HJ70" s="276"/>
      <c r="HK70" s="276"/>
      <c r="HL70" s="276"/>
      <c r="HM70" s="276"/>
      <c r="HN70" s="276"/>
      <c r="HO70" s="276"/>
      <c r="HP70" s="276"/>
      <c r="HQ70" s="276"/>
      <c r="HR70" s="276"/>
      <c r="HS70" s="276"/>
      <c r="HT70" s="276"/>
      <c r="HU70" s="276"/>
      <c r="HV70" s="276"/>
      <c r="HW70" s="276"/>
      <c r="HX70" s="276"/>
      <c r="HY70" s="276"/>
      <c r="HZ70" s="276"/>
      <c r="IA70" s="276"/>
      <c r="IB70" s="276"/>
      <c r="IC70" s="276"/>
      <c r="ID70" s="276"/>
      <c r="IE70" s="276"/>
      <c r="IF70" s="276"/>
      <c r="IG70" s="276"/>
      <c r="IH70" s="276"/>
      <c r="II70" s="276"/>
      <c r="IJ70" s="276"/>
      <c r="IK70" s="276"/>
      <c r="IL70" s="276"/>
      <c r="IM70" s="276"/>
      <c r="IN70" s="276"/>
      <c r="IO70" s="276"/>
      <c r="IP70" s="276"/>
      <c r="IQ70" s="276"/>
      <c r="IR70" s="276"/>
      <c r="IS70" s="276"/>
      <c r="IT70" s="276"/>
      <c r="IU70" s="276"/>
      <c r="IV70" s="276"/>
      <c r="IW70" s="276"/>
    </row>
    <row r="71" spans="1:257" ht="15.75" hidden="1">
      <c r="B71" s="276"/>
      <c r="C71" s="276"/>
      <c r="D71" s="276"/>
      <c r="E71" s="276"/>
      <c r="F71" s="280"/>
      <c r="G71" s="280"/>
      <c r="H71" s="280"/>
      <c r="I71" s="280"/>
      <c r="J71" s="280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276"/>
      <c r="AU71" s="276"/>
      <c r="AV71" s="276"/>
      <c r="AW71" s="276"/>
      <c r="AX71" s="276"/>
      <c r="AY71" s="276"/>
      <c r="AZ71" s="276"/>
      <c r="BA71" s="276"/>
      <c r="BB71" s="276"/>
      <c r="BC71" s="276"/>
      <c r="BD71" s="276"/>
      <c r="BE71" s="276"/>
      <c r="BF71" s="276"/>
      <c r="BG71" s="276"/>
      <c r="BH71" s="276"/>
      <c r="BI71" s="276"/>
      <c r="BJ71" s="276"/>
      <c r="BK71" s="276"/>
      <c r="BL71" s="276"/>
      <c r="BM71" s="276"/>
      <c r="BN71" s="276"/>
      <c r="BO71" s="276"/>
      <c r="BP71" s="276"/>
      <c r="BQ71" s="276"/>
      <c r="BR71" s="276"/>
      <c r="BS71" s="276"/>
      <c r="BT71" s="276"/>
      <c r="BU71" s="276"/>
      <c r="BV71" s="276"/>
      <c r="BW71" s="276"/>
      <c r="BX71" s="276"/>
      <c r="BY71" s="276"/>
      <c r="BZ71" s="276"/>
      <c r="CA71" s="276"/>
      <c r="CB71" s="276"/>
      <c r="CC71" s="276"/>
      <c r="CD71" s="276"/>
      <c r="CE71" s="276"/>
      <c r="CF71" s="276"/>
      <c r="CG71" s="276"/>
      <c r="CH71" s="276"/>
      <c r="CI71" s="276"/>
      <c r="CJ71" s="276"/>
      <c r="CK71" s="276"/>
      <c r="CL71" s="276"/>
      <c r="CM71" s="276"/>
      <c r="CN71" s="276"/>
      <c r="CO71" s="276"/>
      <c r="CP71" s="276"/>
      <c r="CQ71" s="276"/>
      <c r="CR71" s="276"/>
      <c r="CS71" s="276"/>
      <c r="CT71" s="276"/>
      <c r="CU71" s="276"/>
      <c r="CV71" s="276"/>
      <c r="CW71" s="276"/>
      <c r="CX71" s="276"/>
      <c r="CY71" s="276"/>
      <c r="CZ71" s="276"/>
      <c r="DA71" s="276"/>
      <c r="DB71" s="276"/>
      <c r="DC71" s="276"/>
      <c r="DD71" s="276"/>
      <c r="DE71" s="276"/>
      <c r="DF71" s="276"/>
      <c r="DG71" s="276"/>
      <c r="DH71" s="276"/>
      <c r="DI71" s="276"/>
      <c r="DJ71" s="276"/>
      <c r="DK71" s="276"/>
      <c r="DL71" s="276"/>
      <c r="DM71" s="276"/>
      <c r="DN71" s="276"/>
      <c r="DO71" s="276"/>
      <c r="DP71" s="276"/>
      <c r="DQ71" s="276"/>
      <c r="DR71" s="276"/>
      <c r="DS71" s="276"/>
      <c r="DT71" s="276"/>
      <c r="DU71" s="276"/>
      <c r="DV71" s="276"/>
      <c r="DW71" s="276"/>
      <c r="DX71" s="276"/>
      <c r="DY71" s="276"/>
      <c r="DZ71" s="276"/>
      <c r="EA71" s="276"/>
      <c r="EB71" s="276"/>
      <c r="EC71" s="276"/>
      <c r="ED71" s="276"/>
      <c r="EE71" s="276"/>
      <c r="EF71" s="276"/>
      <c r="EG71" s="276"/>
      <c r="EH71" s="276"/>
      <c r="EI71" s="276"/>
      <c r="EJ71" s="276"/>
      <c r="EK71" s="276"/>
      <c r="EL71" s="276"/>
      <c r="EM71" s="276"/>
      <c r="EN71" s="276"/>
      <c r="EO71" s="276"/>
      <c r="EP71" s="276"/>
      <c r="EQ71" s="276"/>
      <c r="ER71" s="276"/>
      <c r="ES71" s="276"/>
      <c r="ET71" s="276"/>
      <c r="EU71" s="276"/>
      <c r="EV71" s="276"/>
      <c r="EW71" s="276"/>
      <c r="EX71" s="276"/>
      <c r="EY71" s="276"/>
      <c r="EZ71" s="276"/>
      <c r="FA71" s="276"/>
      <c r="FB71" s="276"/>
      <c r="FC71" s="276"/>
      <c r="FD71" s="276"/>
      <c r="FE71" s="276"/>
      <c r="FF71" s="276"/>
      <c r="FG71" s="276"/>
      <c r="FH71" s="276"/>
      <c r="FI71" s="276"/>
      <c r="FJ71" s="276"/>
      <c r="FK71" s="276"/>
      <c r="FL71" s="276"/>
      <c r="FM71" s="276"/>
      <c r="FN71" s="276"/>
      <c r="FO71" s="276"/>
      <c r="FP71" s="276"/>
      <c r="FQ71" s="276"/>
      <c r="FR71" s="276"/>
      <c r="FS71" s="276"/>
      <c r="FT71" s="276"/>
      <c r="FU71" s="276"/>
      <c r="FV71" s="276"/>
      <c r="FW71" s="276"/>
      <c r="FX71" s="276"/>
      <c r="FY71" s="276"/>
      <c r="FZ71" s="276"/>
      <c r="GA71" s="276"/>
      <c r="GB71" s="276"/>
      <c r="GC71" s="276"/>
      <c r="GD71" s="276"/>
      <c r="GE71" s="276"/>
      <c r="GF71" s="276"/>
      <c r="GG71" s="276"/>
      <c r="GH71" s="276"/>
      <c r="GI71" s="276"/>
      <c r="GJ71" s="276"/>
      <c r="GK71" s="276"/>
      <c r="GL71" s="276"/>
      <c r="GM71" s="276"/>
      <c r="GN71" s="276"/>
      <c r="GO71" s="276"/>
      <c r="GP71" s="276"/>
      <c r="GQ71" s="276"/>
      <c r="GR71" s="276"/>
      <c r="GS71" s="276"/>
      <c r="GT71" s="276"/>
      <c r="GU71" s="276"/>
      <c r="GV71" s="276"/>
      <c r="GW71" s="276"/>
      <c r="GX71" s="276"/>
      <c r="GY71" s="276"/>
      <c r="GZ71" s="276"/>
      <c r="HA71" s="276"/>
      <c r="HB71" s="276"/>
      <c r="HC71" s="276"/>
      <c r="HD71" s="276"/>
      <c r="HE71" s="276"/>
      <c r="HF71" s="276"/>
      <c r="HG71" s="276"/>
      <c r="HH71" s="276"/>
      <c r="HI71" s="276"/>
      <c r="HJ71" s="276"/>
      <c r="HK71" s="276"/>
      <c r="HL71" s="276"/>
      <c r="HM71" s="276"/>
      <c r="HN71" s="276"/>
      <c r="HO71" s="276"/>
      <c r="HP71" s="276"/>
      <c r="HQ71" s="276"/>
      <c r="HR71" s="276"/>
      <c r="HS71" s="276"/>
      <c r="HT71" s="276"/>
      <c r="HU71" s="276"/>
      <c r="HV71" s="276"/>
      <c r="HW71" s="276"/>
      <c r="HX71" s="276"/>
      <c r="HY71" s="276"/>
      <c r="HZ71" s="276"/>
      <c r="IA71" s="276"/>
      <c r="IB71" s="276"/>
      <c r="IC71" s="276"/>
      <c r="ID71" s="276"/>
      <c r="IE71" s="276"/>
      <c r="IF71" s="276"/>
      <c r="IG71" s="276"/>
      <c r="IH71" s="276"/>
      <c r="II71" s="276"/>
      <c r="IJ71" s="276"/>
      <c r="IK71" s="276"/>
      <c r="IL71" s="276"/>
      <c r="IM71" s="276"/>
      <c r="IN71" s="276"/>
      <c r="IO71" s="276"/>
      <c r="IP71" s="276"/>
      <c r="IQ71" s="276"/>
      <c r="IR71" s="276"/>
      <c r="IS71" s="276"/>
      <c r="IT71" s="276"/>
      <c r="IU71" s="276"/>
      <c r="IV71" s="276"/>
      <c r="IW71" s="276"/>
    </row>
    <row r="72" spans="1:257" ht="15.75" hidden="1"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6"/>
      <c r="BF72" s="276"/>
      <c r="BG72" s="276"/>
      <c r="BH72" s="276"/>
      <c r="BI72" s="276"/>
      <c r="BJ72" s="276"/>
      <c r="BK72" s="276"/>
      <c r="BL72" s="276"/>
      <c r="BM72" s="276"/>
      <c r="BN72" s="276"/>
      <c r="BO72" s="276"/>
      <c r="BP72" s="276"/>
      <c r="BQ72" s="276"/>
      <c r="BR72" s="276"/>
      <c r="BS72" s="276"/>
      <c r="BT72" s="276"/>
      <c r="BU72" s="276"/>
      <c r="BV72" s="276"/>
      <c r="BW72" s="276"/>
      <c r="BX72" s="276"/>
      <c r="BY72" s="276"/>
      <c r="BZ72" s="276"/>
      <c r="CA72" s="276"/>
      <c r="CB72" s="276"/>
      <c r="CC72" s="276"/>
      <c r="CD72" s="276"/>
      <c r="CE72" s="276"/>
      <c r="CF72" s="276"/>
      <c r="CG72" s="276"/>
      <c r="CH72" s="276"/>
      <c r="CI72" s="276"/>
      <c r="CJ72" s="276"/>
      <c r="CK72" s="276"/>
      <c r="CL72" s="276"/>
      <c r="CM72" s="276"/>
      <c r="CN72" s="276"/>
      <c r="CO72" s="276"/>
      <c r="CP72" s="276"/>
      <c r="CQ72" s="276"/>
      <c r="CR72" s="276"/>
      <c r="CS72" s="276"/>
      <c r="CT72" s="276"/>
      <c r="CU72" s="276"/>
      <c r="CV72" s="276"/>
      <c r="CW72" s="276"/>
      <c r="CX72" s="276"/>
      <c r="CY72" s="276"/>
      <c r="CZ72" s="276"/>
      <c r="DA72" s="276"/>
      <c r="DB72" s="276"/>
      <c r="DC72" s="276"/>
      <c r="DD72" s="276"/>
      <c r="DE72" s="276"/>
      <c r="DF72" s="276"/>
      <c r="DG72" s="276"/>
      <c r="DH72" s="276"/>
      <c r="DI72" s="276"/>
      <c r="DJ72" s="276"/>
      <c r="DK72" s="276"/>
      <c r="DL72" s="276"/>
      <c r="DM72" s="276"/>
      <c r="DN72" s="276"/>
      <c r="DO72" s="276"/>
      <c r="DP72" s="276"/>
      <c r="DQ72" s="276"/>
      <c r="DR72" s="276"/>
      <c r="DS72" s="276"/>
      <c r="DT72" s="276"/>
      <c r="DU72" s="276"/>
      <c r="DV72" s="276"/>
      <c r="DW72" s="276"/>
      <c r="DX72" s="276"/>
      <c r="DY72" s="276"/>
      <c r="DZ72" s="276"/>
      <c r="EA72" s="276"/>
      <c r="EB72" s="276"/>
      <c r="EC72" s="276"/>
      <c r="ED72" s="276"/>
      <c r="EE72" s="276"/>
      <c r="EF72" s="276"/>
      <c r="EG72" s="276"/>
      <c r="EH72" s="276"/>
      <c r="EI72" s="276"/>
      <c r="EJ72" s="276"/>
      <c r="EK72" s="276"/>
      <c r="EL72" s="276"/>
      <c r="EM72" s="276"/>
      <c r="EN72" s="276"/>
      <c r="EO72" s="276"/>
      <c r="EP72" s="276"/>
      <c r="EQ72" s="276"/>
      <c r="ER72" s="276"/>
      <c r="ES72" s="276"/>
      <c r="ET72" s="276"/>
      <c r="EU72" s="276"/>
      <c r="EV72" s="276"/>
      <c r="EW72" s="276"/>
      <c r="EX72" s="276"/>
      <c r="EY72" s="276"/>
      <c r="EZ72" s="276"/>
      <c r="FA72" s="276"/>
      <c r="FB72" s="276"/>
      <c r="FC72" s="276"/>
      <c r="FD72" s="276"/>
      <c r="FE72" s="276"/>
      <c r="FF72" s="276"/>
      <c r="FG72" s="276"/>
      <c r="FH72" s="276"/>
      <c r="FI72" s="276"/>
      <c r="FJ72" s="276"/>
      <c r="FK72" s="276"/>
      <c r="FL72" s="276"/>
      <c r="FM72" s="276"/>
      <c r="FN72" s="276"/>
      <c r="FO72" s="276"/>
      <c r="FP72" s="276"/>
      <c r="FQ72" s="276"/>
      <c r="FR72" s="276"/>
      <c r="FS72" s="276"/>
      <c r="FT72" s="276"/>
      <c r="FU72" s="276"/>
      <c r="FV72" s="276"/>
      <c r="FW72" s="276"/>
      <c r="FX72" s="276"/>
      <c r="FY72" s="276"/>
      <c r="FZ72" s="276"/>
      <c r="GA72" s="276"/>
      <c r="GB72" s="276"/>
      <c r="GC72" s="276"/>
      <c r="GD72" s="276"/>
      <c r="GE72" s="276"/>
      <c r="GF72" s="276"/>
      <c r="GG72" s="276"/>
      <c r="GH72" s="276"/>
      <c r="GI72" s="276"/>
      <c r="GJ72" s="276"/>
      <c r="GK72" s="276"/>
      <c r="GL72" s="276"/>
      <c r="GM72" s="276"/>
      <c r="GN72" s="276"/>
      <c r="GO72" s="276"/>
      <c r="GP72" s="276"/>
      <c r="GQ72" s="276"/>
      <c r="GR72" s="276"/>
      <c r="GS72" s="276"/>
      <c r="GT72" s="276"/>
      <c r="GU72" s="276"/>
      <c r="GV72" s="276"/>
      <c r="GW72" s="276"/>
      <c r="GX72" s="276"/>
      <c r="GY72" s="276"/>
      <c r="GZ72" s="276"/>
      <c r="HA72" s="276"/>
      <c r="HB72" s="276"/>
      <c r="HC72" s="276"/>
      <c r="HD72" s="276"/>
      <c r="HE72" s="276"/>
      <c r="HF72" s="276"/>
      <c r="HG72" s="276"/>
      <c r="HH72" s="276"/>
      <c r="HI72" s="276"/>
      <c r="HJ72" s="276"/>
      <c r="HK72" s="276"/>
      <c r="HL72" s="276"/>
      <c r="HM72" s="276"/>
      <c r="HN72" s="276"/>
      <c r="HO72" s="276"/>
      <c r="HP72" s="276"/>
      <c r="HQ72" s="276"/>
      <c r="HR72" s="276"/>
      <c r="HS72" s="276"/>
      <c r="HT72" s="276"/>
      <c r="HU72" s="276"/>
      <c r="HV72" s="276"/>
      <c r="HW72" s="276"/>
      <c r="HX72" s="276"/>
      <c r="HY72" s="276"/>
      <c r="HZ72" s="276"/>
      <c r="IA72" s="276"/>
      <c r="IB72" s="276"/>
      <c r="IC72" s="276"/>
      <c r="ID72" s="276"/>
      <c r="IE72" s="276"/>
      <c r="IF72" s="276"/>
      <c r="IG72" s="276"/>
      <c r="IH72" s="276"/>
      <c r="II72" s="276"/>
      <c r="IJ72" s="276"/>
      <c r="IK72" s="276"/>
      <c r="IL72" s="276"/>
      <c r="IM72" s="276"/>
      <c r="IN72" s="276"/>
      <c r="IO72" s="276"/>
      <c r="IP72" s="276"/>
      <c r="IQ72" s="276"/>
      <c r="IR72" s="276"/>
      <c r="IS72" s="276"/>
      <c r="IT72" s="276"/>
      <c r="IU72" s="276"/>
      <c r="IV72" s="276"/>
      <c r="IW72" s="276"/>
    </row>
    <row r="73" spans="1:257" ht="15.75" hidden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  <c r="AY73" s="276"/>
      <c r="AZ73" s="276"/>
      <c r="BA73" s="276"/>
      <c r="BB73" s="276"/>
      <c r="BC73" s="276"/>
      <c r="BD73" s="276"/>
      <c r="BE73" s="276"/>
      <c r="BF73" s="276"/>
      <c r="BG73" s="276"/>
      <c r="BH73" s="276"/>
      <c r="BI73" s="276"/>
      <c r="BJ73" s="276"/>
      <c r="BK73" s="276"/>
      <c r="BL73" s="276"/>
      <c r="BM73" s="276"/>
      <c r="BN73" s="276"/>
      <c r="BO73" s="276"/>
      <c r="BP73" s="276"/>
      <c r="BQ73" s="276"/>
      <c r="BR73" s="276"/>
      <c r="BS73" s="276"/>
      <c r="BT73" s="276"/>
      <c r="BU73" s="276"/>
      <c r="BV73" s="276"/>
      <c r="BW73" s="276"/>
      <c r="BX73" s="276"/>
      <c r="BY73" s="276"/>
      <c r="BZ73" s="276"/>
      <c r="CA73" s="276"/>
      <c r="CB73" s="276"/>
      <c r="CC73" s="276"/>
      <c r="CD73" s="276"/>
      <c r="CE73" s="276"/>
      <c r="CF73" s="276"/>
      <c r="CG73" s="276"/>
      <c r="CH73" s="276"/>
      <c r="CI73" s="276"/>
      <c r="CJ73" s="276"/>
      <c r="CK73" s="276"/>
      <c r="CL73" s="276"/>
      <c r="CM73" s="276"/>
      <c r="CN73" s="276"/>
      <c r="CO73" s="276"/>
      <c r="CP73" s="276"/>
      <c r="CQ73" s="276"/>
      <c r="CR73" s="276"/>
      <c r="CS73" s="276"/>
      <c r="CT73" s="276"/>
      <c r="CU73" s="276"/>
      <c r="CV73" s="276"/>
      <c r="CW73" s="276"/>
      <c r="CX73" s="276"/>
      <c r="CY73" s="276"/>
      <c r="CZ73" s="276"/>
      <c r="DA73" s="276"/>
      <c r="DB73" s="276"/>
      <c r="DC73" s="276"/>
      <c r="DD73" s="276"/>
      <c r="DE73" s="276"/>
      <c r="DF73" s="276"/>
      <c r="DG73" s="276"/>
      <c r="DH73" s="276"/>
      <c r="DI73" s="276"/>
      <c r="DJ73" s="276"/>
      <c r="DK73" s="276"/>
      <c r="DL73" s="276"/>
      <c r="DM73" s="276"/>
      <c r="DN73" s="276"/>
      <c r="DO73" s="276"/>
      <c r="DP73" s="276"/>
      <c r="DQ73" s="276"/>
      <c r="DR73" s="276"/>
      <c r="DS73" s="276"/>
      <c r="DT73" s="276"/>
      <c r="DU73" s="276"/>
      <c r="DV73" s="276"/>
      <c r="DW73" s="276"/>
      <c r="DX73" s="276"/>
      <c r="DY73" s="276"/>
      <c r="DZ73" s="276"/>
      <c r="EA73" s="276"/>
      <c r="EB73" s="276"/>
      <c r="EC73" s="276"/>
      <c r="ED73" s="276"/>
      <c r="EE73" s="276"/>
      <c r="EF73" s="276"/>
      <c r="EG73" s="276"/>
      <c r="EH73" s="276"/>
      <c r="EI73" s="276"/>
      <c r="EJ73" s="276"/>
      <c r="EK73" s="276"/>
      <c r="EL73" s="276"/>
      <c r="EM73" s="276"/>
      <c r="EN73" s="276"/>
      <c r="EO73" s="276"/>
      <c r="EP73" s="276"/>
      <c r="EQ73" s="276"/>
      <c r="ER73" s="276"/>
      <c r="ES73" s="276"/>
      <c r="ET73" s="276"/>
      <c r="EU73" s="276"/>
      <c r="EV73" s="276"/>
      <c r="EW73" s="276"/>
      <c r="EX73" s="276"/>
      <c r="EY73" s="276"/>
      <c r="EZ73" s="276"/>
      <c r="FA73" s="276"/>
      <c r="FB73" s="276"/>
      <c r="FC73" s="276"/>
      <c r="FD73" s="276"/>
      <c r="FE73" s="276"/>
      <c r="FF73" s="276"/>
      <c r="FG73" s="276"/>
      <c r="FH73" s="276"/>
      <c r="FI73" s="276"/>
      <c r="FJ73" s="276"/>
      <c r="FK73" s="276"/>
      <c r="FL73" s="276"/>
      <c r="FM73" s="276"/>
      <c r="FN73" s="276"/>
      <c r="FO73" s="276"/>
      <c r="FP73" s="276"/>
      <c r="FQ73" s="276"/>
      <c r="FR73" s="276"/>
      <c r="FS73" s="276"/>
      <c r="FT73" s="276"/>
      <c r="FU73" s="276"/>
      <c r="FV73" s="276"/>
      <c r="FW73" s="276"/>
      <c r="FX73" s="276"/>
      <c r="FY73" s="276"/>
      <c r="FZ73" s="276"/>
      <c r="GA73" s="276"/>
      <c r="GB73" s="276"/>
      <c r="GC73" s="276"/>
      <c r="GD73" s="276"/>
      <c r="GE73" s="276"/>
      <c r="GF73" s="276"/>
      <c r="GG73" s="276"/>
      <c r="GH73" s="276"/>
      <c r="GI73" s="276"/>
      <c r="GJ73" s="276"/>
      <c r="GK73" s="276"/>
      <c r="GL73" s="276"/>
      <c r="GM73" s="276"/>
      <c r="GN73" s="276"/>
      <c r="GO73" s="276"/>
      <c r="GP73" s="276"/>
      <c r="GQ73" s="276"/>
      <c r="GR73" s="276"/>
      <c r="GS73" s="276"/>
      <c r="GT73" s="276"/>
      <c r="GU73" s="276"/>
      <c r="GV73" s="276"/>
      <c r="GW73" s="276"/>
      <c r="GX73" s="276"/>
      <c r="GY73" s="276"/>
      <c r="GZ73" s="276"/>
      <c r="HA73" s="276"/>
      <c r="HB73" s="276"/>
      <c r="HC73" s="276"/>
      <c r="HD73" s="276"/>
      <c r="HE73" s="276"/>
      <c r="HF73" s="276"/>
      <c r="HG73" s="276"/>
      <c r="HH73" s="276"/>
      <c r="HI73" s="276"/>
      <c r="HJ73" s="276"/>
      <c r="HK73" s="276"/>
      <c r="HL73" s="276"/>
      <c r="HM73" s="276"/>
      <c r="HN73" s="276"/>
      <c r="HO73" s="276"/>
      <c r="HP73" s="276"/>
      <c r="HQ73" s="276"/>
      <c r="HR73" s="276"/>
      <c r="HS73" s="276"/>
      <c r="HT73" s="276"/>
      <c r="HU73" s="276"/>
      <c r="HV73" s="276"/>
      <c r="HW73" s="276"/>
      <c r="HX73" s="276"/>
      <c r="HY73" s="276"/>
      <c r="HZ73" s="276"/>
      <c r="IA73" s="276"/>
      <c r="IB73" s="276"/>
      <c r="IC73" s="276"/>
      <c r="ID73" s="276"/>
      <c r="IE73" s="276"/>
      <c r="IF73" s="276"/>
      <c r="IG73" s="276"/>
      <c r="IH73" s="276"/>
      <c r="II73" s="276"/>
      <c r="IJ73" s="276"/>
      <c r="IK73" s="276"/>
      <c r="IL73" s="276"/>
      <c r="IM73" s="276"/>
      <c r="IN73" s="276"/>
      <c r="IO73" s="276"/>
      <c r="IP73" s="276"/>
      <c r="IQ73" s="276"/>
      <c r="IR73" s="276"/>
      <c r="IS73" s="276"/>
      <c r="IT73" s="276"/>
      <c r="IU73" s="276"/>
      <c r="IV73" s="276"/>
      <c r="IW73" s="276"/>
    </row>
    <row r="74" spans="1:257" ht="15.75" hidden="1">
      <c r="B74" s="276" t="s">
        <v>254</v>
      </c>
      <c r="C74" s="276"/>
      <c r="D74" s="276"/>
      <c r="E74" s="276"/>
      <c r="F74" s="280"/>
      <c r="G74" s="280"/>
      <c r="H74" s="280"/>
      <c r="I74" s="280"/>
      <c r="J74" s="280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6"/>
      <c r="AX74" s="276"/>
      <c r="AY74" s="276"/>
      <c r="AZ74" s="276"/>
      <c r="BA74" s="276"/>
      <c r="BB74" s="276"/>
      <c r="BC74" s="276"/>
      <c r="BD74" s="276"/>
      <c r="BE74" s="276"/>
      <c r="BF74" s="276"/>
      <c r="BG74" s="276"/>
      <c r="BH74" s="276"/>
      <c r="BI74" s="276"/>
      <c r="BJ74" s="276"/>
      <c r="BK74" s="276"/>
      <c r="BL74" s="276"/>
      <c r="BM74" s="276"/>
      <c r="BN74" s="276"/>
      <c r="BO74" s="276"/>
      <c r="BP74" s="276"/>
      <c r="BQ74" s="276"/>
      <c r="BR74" s="276"/>
      <c r="BS74" s="276"/>
      <c r="BT74" s="276"/>
      <c r="BU74" s="276"/>
      <c r="BV74" s="276"/>
      <c r="BW74" s="276"/>
      <c r="BX74" s="276"/>
      <c r="BY74" s="276"/>
      <c r="BZ74" s="276"/>
      <c r="CA74" s="276"/>
      <c r="CB74" s="276"/>
      <c r="CC74" s="276"/>
      <c r="CD74" s="276"/>
      <c r="CE74" s="276"/>
      <c r="CF74" s="276"/>
      <c r="CG74" s="276"/>
      <c r="CH74" s="276"/>
      <c r="CI74" s="276"/>
      <c r="CJ74" s="276"/>
      <c r="CK74" s="276"/>
      <c r="CL74" s="276"/>
      <c r="CM74" s="276"/>
      <c r="CN74" s="276"/>
      <c r="CO74" s="276"/>
      <c r="CP74" s="276"/>
      <c r="CQ74" s="276"/>
      <c r="CR74" s="276"/>
      <c r="CS74" s="276"/>
      <c r="CT74" s="276"/>
      <c r="CU74" s="276"/>
      <c r="CV74" s="276"/>
      <c r="CW74" s="276"/>
      <c r="CX74" s="276"/>
      <c r="CY74" s="276"/>
      <c r="CZ74" s="276"/>
      <c r="DA74" s="276"/>
      <c r="DB74" s="276"/>
      <c r="DC74" s="276"/>
      <c r="DD74" s="276"/>
      <c r="DE74" s="276"/>
      <c r="DF74" s="276"/>
      <c r="DG74" s="276"/>
      <c r="DH74" s="276"/>
      <c r="DI74" s="276"/>
      <c r="DJ74" s="276"/>
      <c r="DK74" s="276"/>
      <c r="DL74" s="276"/>
      <c r="DM74" s="276"/>
      <c r="DN74" s="276"/>
      <c r="DO74" s="276"/>
      <c r="DP74" s="276"/>
      <c r="DQ74" s="276"/>
      <c r="DR74" s="276"/>
      <c r="DS74" s="276"/>
      <c r="DT74" s="276"/>
      <c r="DU74" s="276"/>
      <c r="DV74" s="276"/>
      <c r="DW74" s="276"/>
      <c r="DX74" s="276"/>
      <c r="DY74" s="276"/>
      <c r="DZ74" s="276"/>
      <c r="EA74" s="276"/>
      <c r="EB74" s="276"/>
      <c r="EC74" s="276"/>
      <c r="ED74" s="276"/>
      <c r="EE74" s="276"/>
      <c r="EF74" s="276"/>
      <c r="EG74" s="276"/>
      <c r="EH74" s="276"/>
      <c r="EI74" s="276"/>
      <c r="EJ74" s="276"/>
      <c r="EK74" s="276"/>
      <c r="EL74" s="276"/>
      <c r="EM74" s="276"/>
      <c r="EN74" s="276"/>
      <c r="EO74" s="276"/>
      <c r="EP74" s="276"/>
      <c r="EQ74" s="276"/>
      <c r="ER74" s="276"/>
      <c r="ES74" s="276"/>
      <c r="ET74" s="276"/>
      <c r="EU74" s="276"/>
      <c r="EV74" s="276"/>
      <c r="EW74" s="276"/>
      <c r="EX74" s="276"/>
      <c r="EY74" s="276"/>
      <c r="EZ74" s="276"/>
      <c r="FA74" s="276"/>
      <c r="FB74" s="276"/>
      <c r="FC74" s="276"/>
      <c r="FD74" s="276"/>
      <c r="FE74" s="276"/>
      <c r="FF74" s="276"/>
      <c r="FG74" s="276"/>
      <c r="FH74" s="276"/>
      <c r="FI74" s="276"/>
      <c r="FJ74" s="276"/>
      <c r="FK74" s="276"/>
      <c r="FL74" s="276"/>
      <c r="FM74" s="276"/>
      <c r="FN74" s="276"/>
      <c r="FO74" s="276"/>
      <c r="FP74" s="276"/>
      <c r="FQ74" s="276"/>
      <c r="FR74" s="276"/>
      <c r="FS74" s="276"/>
      <c r="FT74" s="276"/>
      <c r="FU74" s="276"/>
      <c r="FV74" s="276"/>
      <c r="FW74" s="276"/>
      <c r="FX74" s="276"/>
      <c r="FY74" s="276"/>
      <c r="FZ74" s="276"/>
      <c r="GA74" s="276"/>
      <c r="GB74" s="276"/>
      <c r="GC74" s="276"/>
      <c r="GD74" s="276"/>
      <c r="GE74" s="276"/>
      <c r="GF74" s="276"/>
      <c r="GG74" s="276"/>
      <c r="GH74" s="276"/>
      <c r="GI74" s="276"/>
      <c r="GJ74" s="276"/>
      <c r="GK74" s="276"/>
      <c r="GL74" s="276"/>
      <c r="GM74" s="276"/>
      <c r="GN74" s="276"/>
      <c r="GO74" s="276"/>
      <c r="GP74" s="276"/>
      <c r="GQ74" s="276"/>
      <c r="GR74" s="276"/>
      <c r="GS74" s="276"/>
      <c r="GT74" s="276"/>
      <c r="GU74" s="276"/>
      <c r="GV74" s="276"/>
      <c r="GW74" s="276"/>
      <c r="GX74" s="276"/>
      <c r="GY74" s="276"/>
      <c r="GZ74" s="276"/>
      <c r="HA74" s="276"/>
      <c r="HB74" s="276"/>
      <c r="HC74" s="276"/>
      <c r="HD74" s="276"/>
      <c r="HE74" s="276"/>
      <c r="HF74" s="276"/>
      <c r="HG74" s="276"/>
      <c r="HH74" s="276"/>
      <c r="HI74" s="276"/>
      <c r="HJ74" s="276"/>
      <c r="HK74" s="276"/>
      <c r="HL74" s="276"/>
      <c r="HM74" s="276"/>
      <c r="HN74" s="276"/>
      <c r="HO74" s="276"/>
      <c r="HP74" s="276"/>
      <c r="HQ74" s="276"/>
      <c r="HR74" s="276"/>
      <c r="HS74" s="276"/>
      <c r="HT74" s="276"/>
      <c r="HU74" s="276"/>
      <c r="HV74" s="276"/>
      <c r="HW74" s="276"/>
      <c r="HX74" s="276"/>
      <c r="HY74" s="276"/>
      <c r="HZ74" s="276"/>
      <c r="IA74" s="276"/>
      <c r="IB74" s="276"/>
      <c r="IC74" s="276"/>
      <c r="ID74" s="276"/>
      <c r="IE74" s="276"/>
      <c r="IF74" s="276"/>
      <c r="IG74" s="276"/>
      <c r="IH74" s="276"/>
      <c r="II74" s="276"/>
      <c r="IJ74" s="276"/>
      <c r="IK74" s="276"/>
      <c r="IL74" s="276"/>
      <c r="IM74" s="276"/>
      <c r="IN74" s="276"/>
      <c r="IO74" s="276"/>
      <c r="IP74" s="276"/>
      <c r="IQ74" s="276"/>
      <c r="IR74" s="276"/>
      <c r="IS74" s="276"/>
      <c r="IT74" s="276"/>
      <c r="IU74" s="276"/>
      <c r="IV74" s="276"/>
      <c r="IW74" s="276"/>
    </row>
    <row r="75" spans="1:257" ht="15.75" hidden="1"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6"/>
      <c r="AT75" s="276"/>
      <c r="AU75" s="276"/>
      <c r="AV75" s="276"/>
      <c r="AW75" s="276"/>
      <c r="AX75" s="276"/>
      <c r="AY75" s="276"/>
      <c r="AZ75" s="276"/>
      <c r="BA75" s="276"/>
      <c r="BB75" s="276"/>
      <c r="BC75" s="276"/>
      <c r="BD75" s="276"/>
      <c r="BE75" s="276"/>
      <c r="BF75" s="276"/>
      <c r="BG75" s="276"/>
      <c r="BH75" s="276"/>
      <c r="BI75" s="276"/>
      <c r="BJ75" s="276"/>
      <c r="BK75" s="276"/>
      <c r="BL75" s="276"/>
      <c r="BM75" s="276"/>
      <c r="BN75" s="276"/>
      <c r="BO75" s="276"/>
      <c r="BP75" s="276"/>
      <c r="BQ75" s="276"/>
      <c r="BR75" s="276"/>
      <c r="BS75" s="276"/>
      <c r="BT75" s="276"/>
      <c r="BU75" s="276"/>
      <c r="BV75" s="276"/>
      <c r="BW75" s="276"/>
      <c r="BX75" s="276"/>
      <c r="BY75" s="276"/>
      <c r="BZ75" s="276"/>
      <c r="CA75" s="276"/>
      <c r="CB75" s="276"/>
      <c r="CC75" s="276"/>
      <c r="CD75" s="276"/>
      <c r="CE75" s="276"/>
      <c r="CF75" s="276"/>
      <c r="CG75" s="276"/>
      <c r="CH75" s="276"/>
      <c r="CI75" s="276"/>
      <c r="CJ75" s="276"/>
      <c r="CK75" s="276"/>
      <c r="CL75" s="276"/>
      <c r="CM75" s="276"/>
      <c r="CN75" s="276"/>
      <c r="CO75" s="276"/>
      <c r="CP75" s="276"/>
      <c r="CQ75" s="276"/>
      <c r="CR75" s="276"/>
      <c r="CS75" s="276"/>
      <c r="CT75" s="276"/>
      <c r="CU75" s="276"/>
      <c r="CV75" s="276"/>
      <c r="CW75" s="276"/>
      <c r="CX75" s="276"/>
      <c r="CY75" s="276"/>
      <c r="CZ75" s="276"/>
      <c r="DA75" s="276"/>
      <c r="DB75" s="276"/>
      <c r="DC75" s="276"/>
      <c r="DD75" s="276"/>
      <c r="DE75" s="276"/>
      <c r="DF75" s="276"/>
      <c r="DG75" s="276"/>
      <c r="DH75" s="276"/>
      <c r="DI75" s="276"/>
      <c r="DJ75" s="276"/>
      <c r="DK75" s="276"/>
      <c r="DL75" s="276"/>
      <c r="DM75" s="276"/>
      <c r="DN75" s="276"/>
      <c r="DO75" s="276"/>
      <c r="DP75" s="276"/>
      <c r="DQ75" s="276"/>
      <c r="DR75" s="276"/>
      <c r="DS75" s="276"/>
      <c r="DT75" s="276"/>
      <c r="DU75" s="276"/>
      <c r="DV75" s="276"/>
      <c r="DW75" s="276"/>
      <c r="DX75" s="276"/>
      <c r="DY75" s="276"/>
      <c r="DZ75" s="276"/>
      <c r="EA75" s="276"/>
      <c r="EB75" s="276"/>
      <c r="EC75" s="276"/>
      <c r="ED75" s="276"/>
      <c r="EE75" s="276"/>
      <c r="EF75" s="276"/>
      <c r="EG75" s="276"/>
      <c r="EH75" s="276"/>
      <c r="EI75" s="276"/>
      <c r="EJ75" s="276"/>
      <c r="EK75" s="276"/>
      <c r="EL75" s="276"/>
      <c r="EM75" s="276"/>
      <c r="EN75" s="276"/>
      <c r="EO75" s="276"/>
      <c r="EP75" s="276"/>
      <c r="EQ75" s="276"/>
      <c r="ER75" s="276"/>
      <c r="ES75" s="276"/>
      <c r="ET75" s="276"/>
      <c r="EU75" s="276"/>
      <c r="EV75" s="276"/>
      <c r="EW75" s="276"/>
      <c r="EX75" s="276"/>
      <c r="EY75" s="276"/>
      <c r="EZ75" s="276"/>
      <c r="FA75" s="276"/>
      <c r="FB75" s="276"/>
      <c r="FC75" s="276"/>
      <c r="FD75" s="276"/>
      <c r="FE75" s="276"/>
      <c r="FF75" s="276"/>
      <c r="FG75" s="276"/>
      <c r="FH75" s="276"/>
      <c r="FI75" s="276"/>
      <c r="FJ75" s="276"/>
      <c r="FK75" s="276"/>
      <c r="FL75" s="276"/>
      <c r="FM75" s="276"/>
      <c r="FN75" s="276"/>
      <c r="FO75" s="276"/>
      <c r="FP75" s="276"/>
      <c r="FQ75" s="276"/>
      <c r="FR75" s="276"/>
      <c r="FS75" s="276"/>
      <c r="FT75" s="276"/>
      <c r="FU75" s="276"/>
      <c r="FV75" s="276"/>
      <c r="FW75" s="276"/>
      <c r="FX75" s="276"/>
      <c r="FY75" s="276"/>
      <c r="FZ75" s="276"/>
      <c r="GA75" s="276"/>
      <c r="GB75" s="276"/>
      <c r="GC75" s="276"/>
      <c r="GD75" s="276"/>
      <c r="GE75" s="276"/>
      <c r="GF75" s="276"/>
      <c r="GG75" s="276"/>
      <c r="GH75" s="276"/>
      <c r="GI75" s="276"/>
      <c r="GJ75" s="276"/>
      <c r="GK75" s="276"/>
      <c r="GL75" s="276"/>
      <c r="GM75" s="276"/>
      <c r="GN75" s="276"/>
      <c r="GO75" s="276"/>
      <c r="GP75" s="276"/>
      <c r="GQ75" s="276"/>
      <c r="GR75" s="276"/>
      <c r="GS75" s="276"/>
      <c r="GT75" s="276"/>
      <c r="GU75" s="276"/>
      <c r="GV75" s="276"/>
      <c r="GW75" s="276"/>
      <c r="GX75" s="276"/>
      <c r="GY75" s="276"/>
      <c r="GZ75" s="276"/>
      <c r="HA75" s="276"/>
      <c r="HB75" s="276"/>
      <c r="HC75" s="276"/>
      <c r="HD75" s="276"/>
      <c r="HE75" s="276"/>
      <c r="HF75" s="276"/>
      <c r="HG75" s="276"/>
      <c r="HH75" s="276"/>
      <c r="HI75" s="276"/>
      <c r="HJ75" s="276"/>
      <c r="HK75" s="276"/>
      <c r="HL75" s="276"/>
      <c r="HM75" s="276"/>
      <c r="HN75" s="276"/>
      <c r="HO75" s="276"/>
      <c r="HP75" s="276"/>
      <c r="HQ75" s="276"/>
      <c r="HR75" s="276"/>
      <c r="HS75" s="276"/>
      <c r="HT75" s="276"/>
      <c r="HU75" s="276"/>
      <c r="HV75" s="276"/>
      <c r="HW75" s="276"/>
      <c r="HX75" s="276"/>
      <c r="HY75" s="276"/>
      <c r="HZ75" s="276"/>
      <c r="IA75" s="276"/>
      <c r="IB75" s="276"/>
      <c r="IC75" s="276"/>
      <c r="ID75" s="276"/>
      <c r="IE75" s="276"/>
      <c r="IF75" s="276"/>
      <c r="IG75" s="276"/>
      <c r="IH75" s="276"/>
      <c r="II75" s="276"/>
      <c r="IJ75" s="276"/>
      <c r="IK75" s="276"/>
      <c r="IL75" s="276"/>
      <c r="IM75" s="276"/>
      <c r="IN75" s="276"/>
      <c r="IO75" s="276"/>
      <c r="IP75" s="276"/>
      <c r="IQ75" s="276"/>
      <c r="IR75" s="276"/>
      <c r="IS75" s="276"/>
      <c r="IT75" s="276"/>
      <c r="IU75" s="276"/>
      <c r="IV75" s="276"/>
      <c r="IW75" s="276"/>
    </row>
    <row r="76" spans="1:257" ht="15.75" hidden="1"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76"/>
      <c r="AU76" s="276"/>
      <c r="AV76" s="276"/>
      <c r="AW76" s="276"/>
      <c r="AX76" s="276"/>
      <c r="AY76" s="276"/>
      <c r="AZ76" s="276"/>
      <c r="BA76" s="276"/>
      <c r="BB76" s="276"/>
      <c r="BC76" s="276"/>
      <c r="BD76" s="276"/>
      <c r="BE76" s="276"/>
      <c r="BF76" s="276"/>
      <c r="BG76" s="276"/>
      <c r="BH76" s="276"/>
      <c r="BI76" s="276"/>
      <c r="BJ76" s="276"/>
      <c r="BK76" s="276"/>
      <c r="BL76" s="276"/>
      <c r="BM76" s="276"/>
      <c r="BN76" s="276"/>
      <c r="BO76" s="276"/>
      <c r="BP76" s="276"/>
      <c r="BQ76" s="276"/>
      <c r="BR76" s="276"/>
      <c r="BS76" s="276"/>
      <c r="BT76" s="276"/>
      <c r="BU76" s="276"/>
      <c r="BV76" s="276"/>
      <c r="BW76" s="276"/>
      <c r="BX76" s="276"/>
      <c r="BY76" s="276"/>
      <c r="BZ76" s="276"/>
      <c r="CA76" s="276"/>
      <c r="CB76" s="276"/>
      <c r="CC76" s="276"/>
      <c r="CD76" s="276"/>
      <c r="CE76" s="276"/>
      <c r="CF76" s="276"/>
      <c r="CG76" s="276"/>
      <c r="CH76" s="276"/>
      <c r="CI76" s="276"/>
      <c r="CJ76" s="276"/>
      <c r="CK76" s="276"/>
      <c r="CL76" s="276"/>
      <c r="CM76" s="276"/>
      <c r="CN76" s="276"/>
      <c r="CO76" s="276"/>
      <c r="CP76" s="276"/>
      <c r="CQ76" s="276"/>
      <c r="CR76" s="276"/>
      <c r="CS76" s="276"/>
      <c r="CT76" s="276"/>
      <c r="CU76" s="276"/>
      <c r="CV76" s="276"/>
      <c r="CW76" s="276"/>
      <c r="CX76" s="276"/>
      <c r="CY76" s="276"/>
      <c r="CZ76" s="276"/>
      <c r="DA76" s="276"/>
      <c r="DB76" s="276"/>
      <c r="DC76" s="276"/>
      <c r="DD76" s="276"/>
      <c r="DE76" s="276"/>
      <c r="DF76" s="276"/>
      <c r="DG76" s="276"/>
      <c r="DH76" s="276"/>
      <c r="DI76" s="276"/>
      <c r="DJ76" s="276"/>
      <c r="DK76" s="276"/>
      <c r="DL76" s="276"/>
      <c r="DM76" s="276"/>
      <c r="DN76" s="276"/>
      <c r="DO76" s="276"/>
      <c r="DP76" s="276"/>
      <c r="DQ76" s="276"/>
      <c r="DR76" s="276"/>
      <c r="DS76" s="276"/>
      <c r="DT76" s="276"/>
      <c r="DU76" s="276"/>
      <c r="DV76" s="276"/>
      <c r="DW76" s="276"/>
      <c r="DX76" s="276"/>
      <c r="DY76" s="276"/>
      <c r="DZ76" s="276"/>
      <c r="EA76" s="276"/>
      <c r="EB76" s="276"/>
      <c r="EC76" s="276"/>
      <c r="ED76" s="276"/>
      <c r="EE76" s="276"/>
      <c r="EF76" s="276"/>
      <c r="EG76" s="276"/>
      <c r="EH76" s="276"/>
      <c r="EI76" s="276"/>
      <c r="EJ76" s="276"/>
      <c r="EK76" s="276"/>
      <c r="EL76" s="276"/>
      <c r="EM76" s="276"/>
      <c r="EN76" s="276"/>
      <c r="EO76" s="276"/>
      <c r="EP76" s="276"/>
      <c r="EQ76" s="276"/>
      <c r="ER76" s="276"/>
      <c r="ES76" s="276"/>
      <c r="ET76" s="276"/>
      <c r="EU76" s="276"/>
      <c r="EV76" s="276"/>
      <c r="EW76" s="276"/>
      <c r="EX76" s="276"/>
      <c r="EY76" s="276"/>
      <c r="EZ76" s="276"/>
      <c r="FA76" s="276"/>
      <c r="FB76" s="276"/>
      <c r="FC76" s="276"/>
      <c r="FD76" s="276"/>
      <c r="FE76" s="276"/>
      <c r="FF76" s="276"/>
      <c r="FG76" s="276"/>
      <c r="FH76" s="276"/>
      <c r="FI76" s="276"/>
      <c r="FJ76" s="276"/>
      <c r="FK76" s="276"/>
      <c r="FL76" s="276"/>
      <c r="FM76" s="276"/>
      <c r="FN76" s="276"/>
      <c r="FO76" s="276"/>
      <c r="FP76" s="276"/>
      <c r="FQ76" s="276"/>
      <c r="FR76" s="276"/>
      <c r="FS76" s="276"/>
      <c r="FT76" s="276"/>
      <c r="FU76" s="276"/>
      <c r="FV76" s="276"/>
      <c r="FW76" s="276"/>
      <c r="FX76" s="276"/>
      <c r="FY76" s="276"/>
      <c r="FZ76" s="276"/>
      <c r="GA76" s="276"/>
      <c r="GB76" s="276"/>
      <c r="GC76" s="276"/>
      <c r="GD76" s="276"/>
      <c r="GE76" s="276"/>
      <c r="GF76" s="276"/>
      <c r="GG76" s="276"/>
      <c r="GH76" s="276"/>
      <c r="GI76" s="276"/>
      <c r="GJ76" s="276"/>
      <c r="GK76" s="276"/>
      <c r="GL76" s="276"/>
      <c r="GM76" s="276"/>
      <c r="GN76" s="276"/>
      <c r="GO76" s="276"/>
      <c r="GP76" s="276"/>
      <c r="GQ76" s="276"/>
      <c r="GR76" s="276"/>
      <c r="GS76" s="276"/>
      <c r="GT76" s="276"/>
      <c r="GU76" s="276"/>
      <c r="GV76" s="276"/>
      <c r="GW76" s="276"/>
      <c r="GX76" s="276"/>
      <c r="GY76" s="276"/>
      <c r="GZ76" s="276"/>
      <c r="HA76" s="276"/>
      <c r="HB76" s="276"/>
      <c r="HC76" s="276"/>
      <c r="HD76" s="276"/>
      <c r="HE76" s="276"/>
      <c r="HF76" s="276"/>
      <c r="HG76" s="276"/>
      <c r="HH76" s="276"/>
      <c r="HI76" s="276"/>
      <c r="HJ76" s="276"/>
      <c r="HK76" s="276"/>
      <c r="HL76" s="276"/>
      <c r="HM76" s="276"/>
      <c r="HN76" s="276"/>
      <c r="HO76" s="276"/>
      <c r="HP76" s="276"/>
      <c r="HQ76" s="276"/>
      <c r="HR76" s="276"/>
      <c r="HS76" s="276"/>
      <c r="HT76" s="276"/>
      <c r="HU76" s="276"/>
      <c r="HV76" s="276"/>
      <c r="HW76" s="276"/>
      <c r="HX76" s="276"/>
      <c r="HY76" s="276"/>
      <c r="HZ76" s="276"/>
      <c r="IA76" s="276"/>
      <c r="IB76" s="276"/>
      <c r="IC76" s="276"/>
      <c r="ID76" s="276"/>
      <c r="IE76" s="276"/>
      <c r="IF76" s="276"/>
      <c r="IG76" s="276"/>
      <c r="IH76" s="276"/>
      <c r="II76" s="276"/>
      <c r="IJ76" s="276"/>
      <c r="IK76" s="276"/>
      <c r="IL76" s="276"/>
      <c r="IM76" s="276"/>
      <c r="IN76" s="276"/>
      <c r="IO76" s="276"/>
      <c r="IP76" s="276"/>
      <c r="IQ76" s="276"/>
      <c r="IR76" s="276"/>
      <c r="IS76" s="276"/>
      <c r="IT76" s="276"/>
      <c r="IU76" s="276"/>
      <c r="IV76" s="276"/>
      <c r="IW76" s="276"/>
    </row>
    <row r="77" spans="1:257" ht="15.75" hidden="1"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  <c r="BC77" s="276"/>
      <c r="BD77" s="276"/>
      <c r="BE77" s="276"/>
      <c r="BF77" s="276"/>
      <c r="BG77" s="276"/>
      <c r="BH77" s="276"/>
      <c r="BI77" s="276"/>
      <c r="BJ77" s="276"/>
      <c r="BK77" s="276"/>
      <c r="BL77" s="276"/>
      <c r="BM77" s="276"/>
      <c r="BN77" s="276"/>
      <c r="BO77" s="276"/>
      <c r="BP77" s="276"/>
      <c r="BQ77" s="276"/>
      <c r="BR77" s="276"/>
      <c r="BS77" s="276"/>
      <c r="BT77" s="276"/>
      <c r="BU77" s="276"/>
      <c r="BV77" s="276"/>
      <c r="BW77" s="276"/>
      <c r="BX77" s="276"/>
      <c r="BY77" s="276"/>
      <c r="BZ77" s="276"/>
      <c r="CA77" s="276"/>
      <c r="CB77" s="276"/>
      <c r="CC77" s="276"/>
      <c r="CD77" s="276"/>
      <c r="CE77" s="276"/>
      <c r="CF77" s="276"/>
      <c r="CG77" s="276"/>
      <c r="CH77" s="276"/>
      <c r="CI77" s="276"/>
      <c r="CJ77" s="276"/>
      <c r="CK77" s="276"/>
      <c r="CL77" s="276"/>
      <c r="CM77" s="276"/>
      <c r="CN77" s="276"/>
      <c r="CO77" s="276"/>
      <c r="CP77" s="276"/>
      <c r="CQ77" s="276"/>
      <c r="CR77" s="276"/>
      <c r="CS77" s="276"/>
      <c r="CT77" s="276"/>
      <c r="CU77" s="276"/>
      <c r="CV77" s="276"/>
      <c r="CW77" s="276"/>
      <c r="CX77" s="276"/>
      <c r="CY77" s="276"/>
      <c r="CZ77" s="276"/>
      <c r="DA77" s="276"/>
      <c r="DB77" s="276"/>
      <c r="DC77" s="276"/>
      <c r="DD77" s="276"/>
      <c r="DE77" s="276"/>
      <c r="DF77" s="276"/>
      <c r="DG77" s="276"/>
      <c r="DH77" s="276"/>
      <c r="DI77" s="276"/>
      <c r="DJ77" s="276"/>
      <c r="DK77" s="276"/>
      <c r="DL77" s="276"/>
      <c r="DM77" s="276"/>
      <c r="DN77" s="276"/>
      <c r="DO77" s="276"/>
      <c r="DP77" s="276"/>
      <c r="DQ77" s="276"/>
      <c r="DR77" s="276"/>
      <c r="DS77" s="276"/>
      <c r="DT77" s="276"/>
      <c r="DU77" s="276"/>
      <c r="DV77" s="276"/>
      <c r="DW77" s="276"/>
      <c r="DX77" s="276"/>
      <c r="DY77" s="276"/>
      <c r="DZ77" s="276"/>
      <c r="EA77" s="276"/>
      <c r="EB77" s="276"/>
      <c r="EC77" s="276"/>
      <c r="ED77" s="276"/>
      <c r="EE77" s="276"/>
      <c r="EF77" s="276"/>
      <c r="EG77" s="276"/>
      <c r="EH77" s="276"/>
      <c r="EI77" s="276"/>
      <c r="EJ77" s="276"/>
      <c r="EK77" s="276"/>
      <c r="EL77" s="276"/>
      <c r="EM77" s="276"/>
      <c r="EN77" s="276"/>
      <c r="EO77" s="276"/>
      <c r="EP77" s="276"/>
      <c r="EQ77" s="276"/>
      <c r="ER77" s="276"/>
      <c r="ES77" s="276"/>
      <c r="ET77" s="276"/>
      <c r="EU77" s="276"/>
      <c r="EV77" s="276"/>
      <c r="EW77" s="276"/>
      <c r="EX77" s="276"/>
      <c r="EY77" s="276"/>
      <c r="EZ77" s="276"/>
      <c r="FA77" s="276"/>
      <c r="FB77" s="276"/>
      <c r="FC77" s="276"/>
      <c r="FD77" s="276"/>
      <c r="FE77" s="276"/>
      <c r="FF77" s="276"/>
      <c r="FG77" s="276"/>
      <c r="FH77" s="276"/>
      <c r="FI77" s="276"/>
      <c r="FJ77" s="276"/>
      <c r="FK77" s="276"/>
      <c r="FL77" s="276"/>
      <c r="FM77" s="276"/>
      <c r="FN77" s="276"/>
      <c r="FO77" s="276"/>
      <c r="FP77" s="276"/>
      <c r="FQ77" s="276"/>
      <c r="FR77" s="276"/>
      <c r="FS77" s="276"/>
      <c r="FT77" s="276"/>
      <c r="FU77" s="276"/>
      <c r="FV77" s="276"/>
      <c r="FW77" s="276"/>
      <c r="FX77" s="276"/>
      <c r="FY77" s="276"/>
      <c r="FZ77" s="276"/>
      <c r="GA77" s="276"/>
      <c r="GB77" s="276"/>
      <c r="GC77" s="276"/>
      <c r="GD77" s="276"/>
      <c r="GE77" s="276"/>
      <c r="GF77" s="276"/>
      <c r="GG77" s="276"/>
      <c r="GH77" s="276"/>
      <c r="GI77" s="276"/>
      <c r="GJ77" s="276"/>
      <c r="GK77" s="276"/>
      <c r="GL77" s="276"/>
      <c r="GM77" s="276"/>
      <c r="GN77" s="276"/>
      <c r="GO77" s="276"/>
      <c r="GP77" s="276"/>
      <c r="GQ77" s="276"/>
      <c r="GR77" s="276"/>
      <c r="GS77" s="276"/>
      <c r="GT77" s="276"/>
      <c r="GU77" s="276"/>
      <c r="GV77" s="276"/>
      <c r="GW77" s="276"/>
      <c r="GX77" s="276"/>
      <c r="GY77" s="276"/>
      <c r="GZ77" s="276"/>
      <c r="HA77" s="276"/>
      <c r="HB77" s="276"/>
      <c r="HC77" s="276"/>
      <c r="HD77" s="276"/>
      <c r="HE77" s="276"/>
      <c r="HF77" s="276"/>
      <c r="HG77" s="276"/>
      <c r="HH77" s="276"/>
      <c r="HI77" s="276"/>
      <c r="HJ77" s="276"/>
      <c r="HK77" s="276"/>
      <c r="HL77" s="276"/>
      <c r="HM77" s="276"/>
      <c r="HN77" s="276"/>
      <c r="HO77" s="276"/>
      <c r="HP77" s="276"/>
      <c r="HQ77" s="276"/>
      <c r="HR77" s="276"/>
      <c r="HS77" s="276"/>
      <c r="HT77" s="276"/>
      <c r="HU77" s="276"/>
      <c r="HV77" s="276"/>
      <c r="HW77" s="276"/>
      <c r="HX77" s="276"/>
      <c r="HY77" s="276"/>
      <c r="HZ77" s="276"/>
      <c r="IA77" s="276"/>
      <c r="IB77" s="276"/>
      <c r="IC77" s="276"/>
      <c r="ID77" s="276"/>
      <c r="IE77" s="276"/>
      <c r="IF77" s="276"/>
      <c r="IG77" s="276"/>
      <c r="IH77" s="276"/>
      <c r="II77" s="276"/>
      <c r="IJ77" s="276"/>
      <c r="IK77" s="276"/>
      <c r="IL77" s="276"/>
      <c r="IM77" s="276"/>
      <c r="IN77" s="276"/>
      <c r="IO77" s="276"/>
      <c r="IP77" s="276"/>
      <c r="IQ77" s="276"/>
      <c r="IR77" s="276"/>
      <c r="IS77" s="276"/>
      <c r="IT77" s="276"/>
      <c r="IU77" s="276"/>
      <c r="IV77" s="276"/>
      <c r="IW77" s="276"/>
    </row>
    <row r="78" spans="1:257" ht="15.75" hidden="1">
      <c r="B78" s="276"/>
      <c r="C78" s="276"/>
      <c r="D78" s="276"/>
      <c r="E78" s="276"/>
      <c r="F78" s="276"/>
      <c r="G78" s="276"/>
      <c r="H78" s="279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  <c r="AY78" s="276"/>
      <c r="AZ78" s="276"/>
      <c r="BA78" s="276"/>
      <c r="BB78" s="276"/>
      <c r="BC78" s="276"/>
      <c r="BD78" s="276"/>
      <c r="BE78" s="276"/>
      <c r="BF78" s="276"/>
      <c r="BG78" s="276"/>
      <c r="BH78" s="276"/>
      <c r="BI78" s="276"/>
      <c r="BJ78" s="276"/>
      <c r="BK78" s="276"/>
      <c r="BL78" s="276"/>
      <c r="BM78" s="276"/>
      <c r="BN78" s="276"/>
      <c r="BO78" s="276"/>
      <c r="BP78" s="276"/>
      <c r="BQ78" s="276"/>
      <c r="BR78" s="276"/>
      <c r="BS78" s="276"/>
      <c r="BT78" s="276"/>
      <c r="BU78" s="276"/>
      <c r="BV78" s="276"/>
      <c r="BW78" s="276"/>
      <c r="BX78" s="276"/>
      <c r="BY78" s="276"/>
      <c r="BZ78" s="276"/>
      <c r="CA78" s="276"/>
      <c r="CB78" s="276"/>
      <c r="CC78" s="276"/>
      <c r="CD78" s="276"/>
      <c r="CE78" s="276"/>
      <c r="CF78" s="276"/>
      <c r="CG78" s="276"/>
      <c r="CH78" s="276"/>
      <c r="CI78" s="276"/>
      <c r="CJ78" s="276"/>
      <c r="CK78" s="276"/>
      <c r="CL78" s="276"/>
      <c r="CM78" s="276"/>
      <c r="CN78" s="276"/>
      <c r="CO78" s="276"/>
      <c r="CP78" s="276"/>
      <c r="CQ78" s="276"/>
      <c r="CR78" s="276"/>
      <c r="CS78" s="276"/>
      <c r="CT78" s="276"/>
      <c r="CU78" s="276"/>
      <c r="CV78" s="276"/>
      <c r="CW78" s="276"/>
      <c r="CX78" s="276"/>
      <c r="CY78" s="276"/>
      <c r="CZ78" s="276"/>
      <c r="DA78" s="276"/>
      <c r="DB78" s="276"/>
      <c r="DC78" s="276"/>
      <c r="DD78" s="276"/>
      <c r="DE78" s="276"/>
      <c r="DF78" s="276"/>
      <c r="DG78" s="276"/>
      <c r="DH78" s="276"/>
      <c r="DI78" s="276"/>
      <c r="DJ78" s="276"/>
      <c r="DK78" s="276"/>
      <c r="DL78" s="276"/>
      <c r="DM78" s="276"/>
      <c r="DN78" s="276"/>
      <c r="DO78" s="276"/>
      <c r="DP78" s="276"/>
      <c r="DQ78" s="276"/>
      <c r="DR78" s="276"/>
      <c r="DS78" s="276"/>
      <c r="DT78" s="276"/>
      <c r="DU78" s="276"/>
      <c r="DV78" s="276"/>
      <c r="DW78" s="276"/>
      <c r="DX78" s="276"/>
      <c r="DY78" s="276"/>
      <c r="DZ78" s="276"/>
      <c r="EA78" s="276"/>
      <c r="EB78" s="276"/>
      <c r="EC78" s="276"/>
      <c r="ED78" s="276"/>
      <c r="EE78" s="276"/>
      <c r="EF78" s="276"/>
      <c r="EG78" s="276"/>
      <c r="EH78" s="276"/>
      <c r="EI78" s="276"/>
      <c r="EJ78" s="276"/>
      <c r="EK78" s="276"/>
      <c r="EL78" s="276"/>
      <c r="EM78" s="276"/>
      <c r="EN78" s="276"/>
      <c r="EO78" s="276"/>
      <c r="EP78" s="276"/>
      <c r="EQ78" s="276"/>
      <c r="ER78" s="276"/>
      <c r="ES78" s="276"/>
      <c r="ET78" s="276"/>
      <c r="EU78" s="276"/>
      <c r="EV78" s="276"/>
      <c r="EW78" s="276"/>
      <c r="EX78" s="276"/>
      <c r="EY78" s="276"/>
      <c r="EZ78" s="276"/>
      <c r="FA78" s="276"/>
      <c r="FB78" s="276"/>
      <c r="FC78" s="276"/>
      <c r="FD78" s="276"/>
      <c r="FE78" s="276"/>
      <c r="FF78" s="276"/>
      <c r="FG78" s="276"/>
      <c r="FH78" s="276"/>
      <c r="FI78" s="276"/>
      <c r="FJ78" s="276"/>
      <c r="FK78" s="276"/>
      <c r="FL78" s="276"/>
      <c r="FM78" s="276"/>
      <c r="FN78" s="276"/>
      <c r="FO78" s="276"/>
      <c r="FP78" s="276"/>
      <c r="FQ78" s="276"/>
      <c r="FR78" s="276"/>
      <c r="FS78" s="276"/>
      <c r="FT78" s="276"/>
      <c r="FU78" s="276"/>
      <c r="FV78" s="276"/>
      <c r="FW78" s="276"/>
      <c r="FX78" s="276"/>
      <c r="FY78" s="276"/>
      <c r="FZ78" s="276"/>
      <c r="GA78" s="276"/>
      <c r="GB78" s="276"/>
      <c r="GC78" s="276"/>
      <c r="GD78" s="276"/>
      <c r="GE78" s="276"/>
      <c r="GF78" s="276"/>
      <c r="GG78" s="276"/>
      <c r="GH78" s="276"/>
      <c r="GI78" s="276"/>
      <c r="GJ78" s="276"/>
      <c r="GK78" s="276"/>
      <c r="GL78" s="276"/>
      <c r="GM78" s="276"/>
      <c r="GN78" s="276"/>
      <c r="GO78" s="276"/>
      <c r="GP78" s="276"/>
      <c r="GQ78" s="276"/>
      <c r="GR78" s="276"/>
      <c r="GS78" s="276"/>
      <c r="GT78" s="276"/>
      <c r="GU78" s="276"/>
      <c r="GV78" s="276"/>
      <c r="GW78" s="276"/>
      <c r="GX78" s="276"/>
      <c r="GY78" s="276"/>
      <c r="GZ78" s="276"/>
      <c r="HA78" s="276"/>
      <c r="HB78" s="276"/>
      <c r="HC78" s="276"/>
      <c r="HD78" s="276"/>
      <c r="HE78" s="276"/>
      <c r="HF78" s="276"/>
      <c r="HG78" s="276"/>
      <c r="HH78" s="276"/>
      <c r="HI78" s="276"/>
      <c r="HJ78" s="276"/>
      <c r="HK78" s="276"/>
      <c r="HL78" s="276"/>
      <c r="HM78" s="276"/>
      <c r="HN78" s="276"/>
      <c r="HO78" s="276"/>
      <c r="HP78" s="276"/>
      <c r="HQ78" s="276"/>
      <c r="HR78" s="276"/>
      <c r="HS78" s="276"/>
      <c r="HT78" s="276"/>
      <c r="HU78" s="276"/>
      <c r="HV78" s="276"/>
      <c r="HW78" s="276"/>
      <c r="HX78" s="276"/>
      <c r="HY78" s="276"/>
      <c r="HZ78" s="276"/>
      <c r="IA78" s="276"/>
      <c r="IB78" s="276"/>
      <c r="IC78" s="276"/>
      <c r="ID78" s="276"/>
      <c r="IE78" s="276"/>
      <c r="IF78" s="276"/>
      <c r="IG78" s="276"/>
      <c r="IH78" s="276"/>
      <c r="II78" s="276"/>
      <c r="IJ78" s="276"/>
      <c r="IK78" s="276"/>
      <c r="IL78" s="276"/>
      <c r="IM78" s="276"/>
      <c r="IN78" s="276"/>
      <c r="IO78" s="276"/>
      <c r="IP78" s="276"/>
      <c r="IQ78" s="276"/>
      <c r="IR78" s="276"/>
      <c r="IS78" s="276"/>
      <c r="IT78" s="276"/>
      <c r="IU78" s="276"/>
      <c r="IV78" s="276"/>
      <c r="IW78" s="276"/>
    </row>
    <row r="79" spans="1:257" ht="15.75" hidden="1"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6"/>
      <c r="AU79" s="276"/>
      <c r="AV79" s="276"/>
      <c r="AW79" s="276"/>
      <c r="AX79" s="276"/>
      <c r="AY79" s="276"/>
      <c r="AZ79" s="276"/>
      <c r="BA79" s="276"/>
      <c r="BB79" s="276"/>
      <c r="BC79" s="276"/>
      <c r="BD79" s="276"/>
      <c r="BE79" s="276"/>
      <c r="BF79" s="276"/>
      <c r="BG79" s="276"/>
      <c r="BH79" s="276"/>
      <c r="BI79" s="276"/>
      <c r="BJ79" s="276"/>
      <c r="BK79" s="276"/>
      <c r="BL79" s="276"/>
      <c r="BM79" s="276"/>
      <c r="BN79" s="276"/>
      <c r="BO79" s="276"/>
      <c r="BP79" s="276"/>
      <c r="BQ79" s="276"/>
      <c r="BR79" s="276"/>
      <c r="BS79" s="276"/>
      <c r="BT79" s="276"/>
      <c r="BU79" s="276"/>
      <c r="BV79" s="276"/>
      <c r="BW79" s="276"/>
      <c r="BX79" s="276"/>
      <c r="BY79" s="276"/>
      <c r="BZ79" s="276"/>
      <c r="CA79" s="276"/>
      <c r="CB79" s="276"/>
      <c r="CC79" s="276"/>
      <c r="CD79" s="276"/>
      <c r="CE79" s="276"/>
      <c r="CF79" s="276"/>
      <c r="CG79" s="276"/>
      <c r="CH79" s="276"/>
      <c r="CI79" s="276"/>
      <c r="CJ79" s="276"/>
      <c r="CK79" s="276"/>
      <c r="CL79" s="276"/>
      <c r="CM79" s="276"/>
      <c r="CN79" s="276"/>
      <c r="CO79" s="276"/>
      <c r="CP79" s="276"/>
      <c r="CQ79" s="276"/>
      <c r="CR79" s="276"/>
      <c r="CS79" s="276"/>
      <c r="CT79" s="276"/>
      <c r="CU79" s="276"/>
      <c r="CV79" s="276"/>
      <c r="CW79" s="276"/>
      <c r="CX79" s="276"/>
      <c r="CY79" s="276"/>
      <c r="CZ79" s="276"/>
      <c r="DA79" s="276"/>
      <c r="DB79" s="276"/>
      <c r="DC79" s="276"/>
      <c r="DD79" s="276"/>
      <c r="DE79" s="276"/>
      <c r="DF79" s="276"/>
      <c r="DG79" s="276"/>
      <c r="DH79" s="276"/>
      <c r="DI79" s="276"/>
      <c r="DJ79" s="276"/>
      <c r="DK79" s="276"/>
      <c r="DL79" s="276"/>
      <c r="DM79" s="276"/>
      <c r="DN79" s="276"/>
      <c r="DO79" s="276"/>
      <c r="DP79" s="276"/>
      <c r="DQ79" s="276"/>
      <c r="DR79" s="276"/>
      <c r="DS79" s="276"/>
      <c r="DT79" s="276"/>
      <c r="DU79" s="276"/>
      <c r="DV79" s="276"/>
      <c r="DW79" s="276"/>
      <c r="DX79" s="276"/>
      <c r="DY79" s="276"/>
      <c r="DZ79" s="276"/>
      <c r="EA79" s="276"/>
      <c r="EB79" s="276"/>
      <c r="EC79" s="276"/>
      <c r="ED79" s="276"/>
      <c r="EE79" s="276"/>
      <c r="EF79" s="276"/>
      <c r="EG79" s="276"/>
      <c r="EH79" s="276"/>
      <c r="EI79" s="276"/>
      <c r="EJ79" s="276"/>
      <c r="EK79" s="276"/>
      <c r="EL79" s="276"/>
      <c r="EM79" s="276"/>
      <c r="EN79" s="276"/>
      <c r="EO79" s="276"/>
      <c r="EP79" s="276"/>
      <c r="EQ79" s="276"/>
      <c r="ER79" s="276"/>
      <c r="ES79" s="276"/>
      <c r="ET79" s="276"/>
      <c r="EU79" s="276"/>
      <c r="EV79" s="276"/>
      <c r="EW79" s="276"/>
      <c r="EX79" s="276"/>
      <c r="EY79" s="276"/>
      <c r="EZ79" s="276"/>
      <c r="FA79" s="276"/>
      <c r="FB79" s="276"/>
      <c r="FC79" s="276"/>
      <c r="FD79" s="276"/>
      <c r="FE79" s="276"/>
      <c r="FF79" s="276"/>
      <c r="FG79" s="276"/>
      <c r="FH79" s="276"/>
      <c r="FI79" s="276"/>
      <c r="FJ79" s="276"/>
      <c r="FK79" s="276"/>
      <c r="FL79" s="276"/>
      <c r="FM79" s="276"/>
      <c r="FN79" s="276"/>
      <c r="FO79" s="276"/>
      <c r="FP79" s="276"/>
      <c r="FQ79" s="276"/>
      <c r="FR79" s="276"/>
      <c r="FS79" s="276"/>
      <c r="FT79" s="276"/>
      <c r="FU79" s="276"/>
      <c r="FV79" s="276"/>
      <c r="FW79" s="276"/>
      <c r="FX79" s="276"/>
      <c r="FY79" s="276"/>
      <c r="FZ79" s="276"/>
      <c r="GA79" s="276"/>
      <c r="GB79" s="276"/>
      <c r="GC79" s="276"/>
      <c r="GD79" s="276"/>
      <c r="GE79" s="276"/>
      <c r="GF79" s="276"/>
      <c r="GG79" s="276"/>
      <c r="GH79" s="276"/>
      <c r="GI79" s="276"/>
      <c r="GJ79" s="276"/>
      <c r="GK79" s="276"/>
      <c r="GL79" s="276"/>
      <c r="GM79" s="276"/>
      <c r="GN79" s="276"/>
      <c r="GO79" s="276"/>
      <c r="GP79" s="276"/>
      <c r="GQ79" s="276"/>
      <c r="GR79" s="276"/>
      <c r="GS79" s="276"/>
      <c r="GT79" s="276"/>
      <c r="GU79" s="276"/>
      <c r="GV79" s="276"/>
      <c r="GW79" s="276"/>
      <c r="GX79" s="276"/>
      <c r="GY79" s="276"/>
      <c r="GZ79" s="276"/>
      <c r="HA79" s="276"/>
      <c r="HB79" s="276"/>
      <c r="HC79" s="276"/>
      <c r="HD79" s="276"/>
      <c r="HE79" s="276"/>
      <c r="HF79" s="276"/>
      <c r="HG79" s="276"/>
      <c r="HH79" s="276"/>
      <c r="HI79" s="276"/>
      <c r="HJ79" s="276"/>
      <c r="HK79" s="276"/>
      <c r="HL79" s="276"/>
      <c r="HM79" s="276"/>
      <c r="HN79" s="276"/>
      <c r="HO79" s="276"/>
      <c r="HP79" s="276"/>
      <c r="HQ79" s="276"/>
      <c r="HR79" s="276"/>
      <c r="HS79" s="276"/>
      <c r="HT79" s="276"/>
      <c r="HU79" s="276"/>
      <c r="HV79" s="276"/>
      <c r="HW79" s="276"/>
      <c r="HX79" s="276"/>
      <c r="HY79" s="276"/>
      <c r="HZ79" s="276"/>
      <c r="IA79" s="276"/>
      <c r="IB79" s="276"/>
      <c r="IC79" s="276"/>
      <c r="ID79" s="276"/>
      <c r="IE79" s="276"/>
      <c r="IF79" s="276"/>
      <c r="IG79" s="276"/>
      <c r="IH79" s="276"/>
      <c r="II79" s="276"/>
      <c r="IJ79" s="276"/>
      <c r="IK79" s="276"/>
      <c r="IL79" s="276"/>
      <c r="IM79" s="276"/>
      <c r="IN79" s="276"/>
      <c r="IO79" s="276"/>
      <c r="IP79" s="276"/>
      <c r="IQ79" s="276"/>
      <c r="IR79" s="276"/>
      <c r="IS79" s="276"/>
      <c r="IT79" s="276"/>
      <c r="IU79" s="276"/>
      <c r="IV79" s="276"/>
      <c r="IW79" s="276"/>
    </row>
    <row r="80" spans="1:257" ht="15.75" hidden="1"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  <c r="AY80" s="276"/>
      <c r="AZ80" s="276"/>
      <c r="BA80" s="276"/>
      <c r="BB80" s="276"/>
      <c r="BC80" s="276"/>
      <c r="BD80" s="276"/>
      <c r="BE80" s="276"/>
      <c r="BF80" s="276"/>
      <c r="BG80" s="276"/>
      <c r="BH80" s="276"/>
      <c r="BI80" s="276"/>
      <c r="BJ80" s="276"/>
      <c r="BK80" s="276"/>
      <c r="BL80" s="276"/>
      <c r="BM80" s="276"/>
      <c r="BN80" s="276"/>
      <c r="BO80" s="276"/>
      <c r="BP80" s="276"/>
      <c r="BQ80" s="276"/>
      <c r="BR80" s="276"/>
      <c r="BS80" s="276"/>
      <c r="BT80" s="276"/>
      <c r="BU80" s="276"/>
      <c r="BV80" s="276"/>
      <c r="BW80" s="276"/>
      <c r="BX80" s="276"/>
      <c r="BY80" s="276"/>
      <c r="BZ80" s="276"/>
      <c r="CA80" s="276"/>
      <c r="CB80" s="276"/>
      <c r="CC80" s="276"/>
      <c r="CD80" s="276"/>
      <c r="CE80" s="276"/>
      <c r="CF80" s="276"/>
      <c r="CG80" s="276"/>
      <c r="CH80" s="276"/>
      <c r="CI80" s="276"/>
      <c r="CJ80" s="276"/>
      <c r="CK80" s="276"/>
      <c r="CL80" s="276"/>
      <c r="CM80" s="276"/>
      <c r="CN80" s="276"/>
      <c r="CO80" s="276"/>
      <c r="CP80" s="276"/>
      <c r="CQ80" s="276"/>
      <c r="CR80" s="276"/>
      <c r="CS80" s="276"/>
      <c r="CT80" s="276"/>
      <c r="CU80" s="276"/>
      <c r="CV80" s="276"/>
      <c r="CW80" s="276"/>
      <c r="CX80" s="276"/>
      <c r="CY80" s="276"/>
      <c r="CZ80" s="276"/>
      <c r="DA80" s="276"/>
      <c r="DB80" s="276"/>
      <c r="DC80" s="276"/>
      <c r="DD80" s="276"/>
      <c r="DE80" s="276"/>
      <c r="DF80" s="276"/>
      <c r="DG80" s="276"/>
      <c r="DH80" s="276"/>
      <c r="DI80" s="276"/>
      <c r="DJ80" s="276"/>
      <c r="DK80" s="276"/>
      <c r="DL80" s="276"/>
      <c r="DM80" s="276"/>
      <c r="DN80" s="276"/>
      <c r="DO80" s="276"/>
      <c r="DP80" s="276"/>
      <c r="DQ80" s="276"/>
      <c r="DR80" s="276"/>
      <c r="DS80" s="276"/>
      <c r="DT80" s="276"/>
      <c r="DU80" s="276"/>
      <c r="DV80" s="276"/>
      <c r="DW80" s="276"/>
      <c r="DX80" s="276"/>
      <c r="DY80" s="276"/>
      <c r="DZ80" s="276"/>
      <c r="EA80" s="276"/>
      <c r="EB80" s="276"/>
      <c r="EC80" s="276"/>
      <c r="ED80" s="276"/>
      <c r="EE80" s="276"/>
      <c r="EF80" s="276"/>
      <c r="EG80" s="276"/>
      <c r="EH80" s="276"/>
      <c r="EI80" s="276"/>
      <c r="EJ80" s="276"/>
      <c r="EK80" s="276"/>
      <c r="EL80" s="276"/>
      <c r="EM80" s="276"/>
      <c r="EN80" s="276"/>
      <c r="EO80" s="276"/>
      <c r="EP80" s="276"/>
      <c r="EQ80" s="276"/>
      <c r="ER80" s="276"/>
      <c r="ES80" s="276"/>
      <c r="ET80" s="276"/>
      <c r="EU80" s="276"/>
      <c r="EV80" s="276"/>
      <c r="EW80" s="276"/>
      <c r="EX80" s="276"/>
      <c r="EY80" s="276"/>
      <c r="EZ80" s="276"/>
      <c r="FA80" s="276"/>
      <c r="FB80" s="276"/>
      <c r="FC80" s="276"/>
      <c r="FD80" s="276"/>
      <c r="FE80" s="276"/>
      <c r="FF80" s="276"/>
      <c r="FG80" s="276"/>
      <c r="FH80" s="276"/>
      <c r="FI80" s="276"/>
      <c r="FJ80" s="276"/>
      <c r="FK80" s="276"/>
      <c r="FL80" s="276"/>
      <c r="FM80" s="276"/>
      <c r="FN80" s="276"/>
      <c r="FO80" s="276"/>
      <c r="FP80" s="276"/>
      <c r="FQ80" s="276"/>
      <c r="FR80" s="276"/>
      <c r="FS80" s="276"/>
      <c r="FT80" s="276"/>
      <c r="FU80" s="276"/>
      <c r="FV80" s="276"/>
      <c r="FW80" s="276"/>
      <c r="FX80" s="276"/>
      <c r="FY80" s="276"/>
      <c r="FZ80" s="276"/>
      <c r="GA80" s="276"/>
      <c r="GB80" s="276"/>
      <c r="GC80" s="276"/>
      <c r="GD80" s="276"/>
      <c r="GE80" s="276"/>
      <c r="GF80" s="276"/>
      <c r="GG80" s="276"/>
      <c r="GH80" s="276"/>
      <c r="GI80" s="276"/>
      <c r="GJ80" s="276"/>
      <c r="GK80" s="276"/>
      <c r="GL80" s="276"/>
      <c r="GM80" s="276"/>
      <c r="GN80" s="276"/>
      <c r="GO80" s="276"/>
      <c r="GP80" s="276"/>
      <c r="GQ80" s="276"/>
      <c r="GR80" s="276"/>
      <c r="GS80" s="276"/>
      <c r="GT80" s="276"/>
      <c r="GU80" s="276"/>
      <c r="GV80" s="276"/>
      <c r="GW80" s="276"/>
      <c r="GX80" s="276"/>
      <c r="GY80" s="276"/>
      <c r="GZ80" s="276"/>
      <c r="HA80" s="276"/>
      <c r="HB80" s="276"/>
      <c r="HC80" s="276"/>
      <c r="HD80" s="276"/>
      <c r="HE80" s="276"/>
      <c r="HF80" s="276"/>
      <c r="HG80" s="276"/>
      <c r="HH80" s="276"/>
      <c r="HI80" s="276"/>
      <c r="HJ80" s="276"/>
      <c r="HK80" s="276"/>
      <c r="HL80" s="276"/>
      <c r="HM80" s="276"/>
      <c r="HN80" s="276"/>
      <c r="HO80" s="276"/>
      <c r="HP80" s="276"/>
      <c r="HQ80" s="276"/>
      <c r="HR80" s="276"/>
      <c r="HS80" s="276"/>
      <c r="HT80" s="276"/>
      <c r="HU80" s="276"/>
      <c r="HV80" s="276"/>
      <c r="HW80" s="276"/>
      <c r="HX80" s="276"/>
      <c r="HY80" s="276"/>
      <c r="HZ80" s="276"/>
      <c r="IA80" s="276"/>
      <c r="IB80" s="276"/>
      <c r="IC80" s="276"/>
      <c r="ID80" s="276"/>
      <c r="IE80" s="276"/>
      <c r="IF80" s="276"/>
      <c r="IG80" s="276"/>
      <c r="IH80" s="276"/>
      <c r="II80" s="276"/>
      <c r="IJ80" s="276"/>
      <c r="IK80" s="276"/>
      <c r="IL80" s="276"/>
      <c r="IM80" s="276"/>
      <c r="IN80" s="276"/>
      <c r="IO80" s="276"/>
      <c r="IP80" s="276"/>
      <c r="IQ80" s="276"/>
      <c r="IR80" s="276"/>
      <c r="IS80" s="276"/>
      <c r="IT80" s="276"/>
      <c r="IU80" s="276"/>
      <c r="IV80" s="276"/>
      <c r="IW80" s="276"/>
    </row>
    <row r="81" spans="2:257" ht="15.75" hidden="1">
      <c r="B81" s="276"/>
      <c r="C81" s="276"/>
      <c r="D81" s="280"/>
      <c r="E81" s="276"/>
      <c r="F81" s="282"/>
      <c r="G81" s="280"/>
      <c r="H81" s="280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6"/>
      <c r="AS81" s="276"/>
      <c r="AT81" s="276"/>
      <c r="AU81" s="276"/>
      <c r="AV81" s="276"/>
      <c r="AW81" s="276"/>
      <c r="AX81" s="276"/>
      <c r="AY81" s="276"/>
      <c r="AZ81" s="276"/>
      <c r="BA81" s="276"/>
      <c r="BB81" s="276"/>
      <c r="BC81" s="276"/>
      <c r="BD81" s="276"/>
      <c r="BE81" s="276"/>
      <c r="BF81" s="276"/>
      <c r="BG81" s="276"/>
      <c r="BH81" s="276"/>
      <c r="BI81" s="276"/>
      <c r="BJ81" s="276"/>
      <c r="BK81" s="276"/>
      <c r="BL81" s="276"/>
      <c r="BM81" s="276"/>
      <c r="BN81" s="276"/>
      <c r="BO81" s="276"/>
      <c r="BP81" s="276"/>
      <c r="BQ81" s="276"/>
      <c r="BR81" s="276"/>
      <c r="BS81" s="276"/>
      <c r="BT81" s="276"/>
      <c r="BU81" s="276"/>
      <c r="BV81" s="276"/>
      <c r="BW81" s="276"/>
      <c r="BX81" s="276"/>
      <c r="BY81" s="276"/>
      <c r="BZ81" s="276"/>
      <c r="CA81" s="276"/>
      <c r="CB81" s="276"/>
      <c r="CC81" s="276"/>
      <c r="CD81" s="276"/>
      <c r="CE81" s="276"/>
      <c r="CF81" s="276"/>
      <c r="CG81" s="276"/>
      <c r="CH81" s="276"/>
      <c r="CI81" s="276"/>
      <c r="CJ81" s="276"/>
      <c r="CK81" s="276"/>
      <c r="CL81" s="276"/>
      <c r="CM81" s="276"/>
      <c r="CN81" s="276"/>
      <c r="CO81" s="276"/>
      <c r="CP81" s="276"/>
      <c r="CQ81" s="276"/>
      <c r="CR81" s="276"/>
      <c r="CS81" s="276"/>
      <c r="CT81" s="276"/>
      <c r="CU81" s="276"/>
      <c r="CV81" s="276"/>
      <c r="CW81" s="276"/>
      <c r="CX81" s="276"/>
      <c r="CY81" s="276"/>
      <c r="CZ81" s="276"/>
      <c r="DA81" s="276"/>
      <c r="DB81" s="276"/>
      <c r="DC81" s="276"/>
      <c r="DD81" s="276"/>
      <c r="DE81" s="276"/>
      <c r="DF81" s="276"/>
      <c r="DG81" s="276"/>
      <c r="DH81" s="276"/>
      <c r="DI81" s="276"/>
      <c r="DJ81" s="276"/>
      <c r="DK81" s="276"/>
      <c r="DL81" s="276"/>
      <c r="DM81" s="276"/>
      <c r="DN81" s="276"/>
      <c r="DO81" s="276"/>
      <c r="DP81" s="276"/>
      <c r="DQ81" s="276"/>
      <c r="DR81" s="276"/>
      <c r="DS81" s="276"/>
      <c r="DT81" s="276"/>
      <c r="DU81" s="276"/>
      <c r="DV81" s="276"/>
      <c r="DW81" s="276"/>
      <c r="DX81" s="276"/>
      <c r="DY81" s="276"/>
      <c r="DZ81" s="276"/>
      <c r="EA81" s="276"/>
      <c r="EB81" s="276"/>
      <c r="EC81" s="276"/>
      <c r="ED81" s="276"/>
      <c r="EE81" s="276"/>
      <c r="EF81" s="276"/>
      <c r="EG81" s="276"/>
      <c r="EH81" s="276"/>
      <c r="EI81" s="276"/>
      <c r="EJ81" s="276"/>
      <c r="EK81" s="276"/>
      <c r="EL81" s="276"/>
      <c r="EM81" s="276"/>
      <c r="EN81" s="276"/>
      <c r="EO81" s="276"/>
      <c r="EP81" s="276"/>
      <c r="EQ81" s="276"/>
      <c r="ER81" s="276"/>
      <c r="ES81" s="276"/>
      <c r="ET81" s="276"/>
      <c r="EU81" s="276"/>
      <c r="EV81" s="276"/>
      <c r="EW81" s="276"/>
      <c r="EX81" s="276"/>
      <c r="EY81" s="276"/>
      <c r="EZ81" s="276"/>
      <c r="FA81" s="276"/>
      <c r="FB81" s="276"/>
      <c r="FC81" s="276"/>
      <c r="FD81" s="276"/>
      <c r="FE81" s="276"/>
      <c r="FF81" s="276"/>
      <c r="FG81" s="276"/>
      <c r="FH81" s="276"/>
      <c r="FI81" s="276"/>
      <c r="FJ81" s="276"/>
      <c r="FK81" s="276"/>
      <c r="FL81" s="276"/>
      <c r="FM81" s="276"/>
      <c r="FN81" s="276"/>
      <c r="FO81" s="276"/>
      <c r="FP81" s="276"/>
      <c r="FQ81" s="276"/>
      <c r="FR81" s="276"/>
      <c r="FS81" s="276"/>
      <c r="FT81" s="276"/>
      <c r="FU81" s="276"/>
      <c r="FV81" s="276"/>
      <c r="FW81" s="276"/>
      <c r="FX81" s="276"/>
      <c r="FY81" s="276"/>
      <c r="FZ81" s="276"/>
      <c r="GA81" s="276"/>
      <c r="GB81" s="276"/>
      <c r="GC81" s="276"/>
      <c r="GD81" s="276"/>
      <c r="GE81" s="276"/>
      <c r="GF81" s="276"/>
      <c r="GG81" s="276"/>
      <c r="GH81" s="276"/>
      <c r="GI81" s="276"/>
      <c r="GJ81" s="276"/>
      <c r="GK81" s="276"/>
      <c r="GL81" s="276"/>
      <c r="GM81" s="276"/>
      <c r="GN81" s="276"/>
      <c r="GO81" s="276"/>
      <c r="GP81" s="276"/>
      <c r="GQ81" s="276"/>
      <c r="GR81" s="276"/>
      <c r="GS81" s="276"/>
      <c r="GT81" s="276"/>
      <c r="GU81" s="276"/>
      <c r="GV81" s="276"/>
      <c r="GW81" s="276"/>
      <c r="GX81" s="276"/>
      <c r="GY81" s="276"/>
      <c r="GZ81" s="276"/>
      <c r="HA81" s="276"/>
      <c r="HB81" s="276"/>
      <c r="HC81" s="276"/>
      <c r="HD81" s="276"/>
      <c r="HE81" s="276"/>
      <c r="HF81" s="276"/>
      <c r="HG81" s="276"/>
      <c r="HH81" s="276"/>
      <c r="HI81" s="276"/>
      <c r="HJ81" s="276"/>
      <c r="HK81" s="276"/>
      <c r="HL81" s="276"/>
      <c r="HM81" s="276"/>
      <c r="HN81" s="276"/>
      <c r="HO81" s="276"/>
      <c r="HP81" s="276"/>
      <c r="HQ81" s="276"/>
      <c r="HR81" s="276"/>
      <c r="HS81" s="276"/>
      <c r="HT81" s="276"/>
      <c r="HU81" s="276"/>
      <c r="HV81" s="276"/>
      <c r="HW81" s="276"/>
      <c r="HX81" s="276"/>
      <c r="HY81" s="276"/>
      <c r="HZ81" s="276"/>
      <c r="IA81" s="276"/>
      <c r="IB81" s="276"/>
      <c r="IC81" s="276"/>
      <c r="ID81" s="276"/>
      <c r="IE81" s="276"/>
      <c r="IF81" s="276"/>
      <c r="IG81" s="276"/>
      <c r="IH81" s="276"/>
      <c r="II81" s="276"/>
      <c r="IJ81" s="276"/>
      <c r="IK81" s="276"/>
      <c r="IL81" s="276"/>
      <c r="IM81" s="276"/>
      <c r="IN81" s="276"/>
      <c r="IO81" s="276"/>
      <c r="IP81" s="276"/>
      <c r="IQ81" s="276"/>
      <c r="IR81" s="276"/>
      <c r="IS81" s="276"/>
      <c r="IT81" s="276"/>
      <c r="IU81" s="276"/>
      <c r="IV81" s="276"/>
      <c r="IW81" s="276"/>
    </row>
    <row r="82" spans="2:257" ht="15.75" hidden="1">
      <c r="B82" s="276"/>
      <c r="C82" s="276"/>
      <c r="D82" s="276"/>
      <c r="E82" s="276"/>
      <c r="F82" s="280"/>
      <c r="G82" s="280"/>
      <c r="H82" s="280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276"/>
      <c r="AP82" s="276"/>
      <c r="AQ82" s="276"/>
      <c r="AR82" s="276"/>
      <c r="AS82" s="276"/>
      <c r="AT82" s="276"/>
      <c r="AU82" s="276"/>
      <c r="AV82" s="276"/>
      <c r="AW82" s="276"/>
      <c r="AX82" s="276"/>
      <c r="AY82" s="276"/>
      <c r="AZ82" s="276"/>
      <c r="BA82" s="276"/>
      <c r="BB82" s="276"/>
      <c r="BC82" s="276"/>
      <c r="BD82" s="276"/>
      <c r="BE82" s="276"/>
      <c r="BF82" s="276"/>
      <c r="BG82" s="276"/>
      <c r="BH82" s="276"/>
      <c r="BI82" s="276"/>
      <c r="BJ82" s="276"/>
      <c r="BK82" s="276"/>
      <c r="BL82" s="276"/>
      <c r="BM82" s="276"/>
      <c r="BN82" s="276"/>
      <c r="BO82" s="276"/>
      <c r="BP82" s="276"/>
      <c r="BQ82" s="276"/>
      <c r="BR82" s="276"/>
      <c r="BS82" s="276"/>
      <c r="BT82" s="276"/>
      <c r="BU82" s="276"/>
      <c r="BV82" s="276"/>
      <c r="BW82" s="276"/>
      <c r="BX82" s="276"/>
      <c r="BY82" s="276"/>
      <c r="BZ82" s="276"/>
      <c r="CA82" s="276"/>
      <c r="CB82" s="276"/>
      <c r="CC82" s="276"/>
      <c r="CD82" s="276"/>
      <c r="CE82" s="276"/>
      <c r="CF82" s="276"/>
      <c r="CG82" s="276"/>
      <c r="CH82" s="276"/>
      <c r="CI82" s="276"/>
      <c r="CJ82" s="276"/>
      <c r="CK82" s="276"/>
      <c r="CL82" s="276"/>
      <c r="CM82" s="276"/>
      <c r="CN82" s="276"/>
      <c r="CO82" s="276"/>
      <c r="CP82" s="276"/>
      <c r="CQ82" s="276"/>
      <c r="CR82" s="276"/>
      <c r="CS82" s="276"/>
      <c r="CT82" s="276"/>
      <c r="CU82" s="276"/>
      <c r="CV82" s="276"/>
      <c r="CW82" s="276"/>
      <c r="CX82" s="276"/>
      <c r="CY82" s="276"/>
      <c r="CZ82" s="276"/>
      <c r="DA82" s="276"/>
      <c r="DB82" s="276"/>
      <c r="DC82" s="276"/>
      <c r="DD82" s="276"/>
      <c r="DE82" s="276"/>
      <c r="DF82" s="276"/>
      <c r="DG82" s="276"/>
      <c r="DH82" s="276"/>
      <c r="DI82" s="276"/>
      <c r="DJ82" s="276"/>
      <c r="DK82" s="276"/>
      <c r="DL82" s="276"/>
      <c r="DM82" s="276"/>
      <c r="DN82" s="276"/>
      <c r="DO82" s="276"/>
      <c r="DP82" s="276"/>
      <c r="DQ82" s="276"/>
      <c r="DR82" s="276"/>
      <c r="DS82" s="276"/>
      <c r="DT82" s="276"/>
      <c r="DU82" s="276"/>
      <c r="DV82" s="276"/>
      <c r="DW82" s="276"/>
      <c r="DX82" s="276"/>
      <c r="DY82" s="276"/>
      <c r="DZ82" s="276"/>
      <c r="EA82" s="276"/>
      <c r="EB82" s="276"/>
      <c r="EC82" s="276"/>
      <c r="ED82" s="276"/>
      <c r="EE82" s="276"/>
      <c r="EF82" s="276"/>
      <c r="EG82" s="276"/>
      <c r="EH82" s="276"/>
      <c r="EI82" s="276"/>
      <c r="EJ82" s="276"/>
      <c r="EK82" s="276"/>
      <c r="EL82" s="276"/>
      <c r="EM82" s="276"/>
      <c r="EN82" s="276"/>
      <c r="EO82" s="276"/>
      <c r="EP82" s="276"/>
      <c r="EQ82" s="276"/>
      <c r="ER82" s="276"/>
      <c r="ES82" s="276"/>
      <c r="ET82" s="276"/>
      <c r="EU82" s="276"/>
      <c r="EV82" s="276"/>
      <c r="EW82" s="276"/>
      <c r="EX82" s="276"/>
      <c r="EY82" s="276"/>
      <c r="EZ82" s="276"/>
      <c r="FA82" s="276"/>
      <c r="FB82" s="276"/>
      <c r="FC82" s="276"/>
      <c r="FD82" s="276"/>
      <c r="FE82" s="276"/>
      <c r="FF82" s="276"/>
      <c r="FG82" s="276"/>
      <c r="FH82" s="276"/>
      <c r="FI82" s="276"/>
      <c r="FJ82" s="276"/>
      <c r="FK82" s="276"/>
      <c r="FL82" s="276"/>
      <c r="FM82" s="276"/>
      <c r="FN82" s="276"/>
      <c r="FO82" s="276"/>
      <c r="FP82" s="276"/>
      <c r="FQ82" s="276"/>
      <c r="FR82" s="276"/>
      <c r="FS82" s="276"/>
      <c r="FT82" s="276"/>
      <c r="FU82" s="276"/>
      <c r="FV82" s="276"/>
      <c r="FW82" s="276"/>
      <c r="FX82" s="276"/>
      <c r="FY82" s="276"/>
      <c r="FZ82" s="276"/>
      <c r="GA82" s="276"/>
      <c r="GB82" s="276"/>
      <c r="GC82" s="276"/>
      <c r="GD82" s="276"/>
      <c r="GE82" s="276"/>
      <c r="GF82" s="276"/>
      <c r="GG82" s="276"/>
      <c r="GH82" s="276"/>
      <c r="GI82" s="276"/>
      <c r="GJ82" s="276"/>
      <c r="GK82" s="276"/>
      <c r="GL82" s="276"/>
      <c r="GM82" s="276"/>
      <c r="GN82" s="276"/>
      <c r="GO82" s="276"/>
      <c r="GP82" s="276"/>
      <c r="GQ82" s="276"/>
      <c r="GR82" s="276"/>
      <c r="GS82" s="276"/>
      <c r="GT82" s="276"/>
      <c r="GU82" s="276"/>
      <c r="GV82" s="276"/>
      <c r="GW82" s="276"/>
      <c r="GX82" s="276"/>
      <c r="GY82" s="276"/>
      <c r="GZ82" s="276"/>
      <c r="HA82" s="276"/>
      <c r="HB82" s="276"/>
      <c r="HC82" s="276"/>
      <c r="HD82" s="276"/>
      <c r="HE82" s="276"/>
      <c r="HF82" s="276"/>
      <c r="HG82" s="276"/>
      <c r="HH82" s="276"/>
      <c r="HI82" s="276"/>
      <c r="HJ82" s="276"/>
      <c r="HK82" s="276"/>
      <c r="HL82" s="276"/>
      <c r="HM82" s="276"/>
      <c r="HN82" s="276"/>
      <c r="HO82" s="276"/>
      <c r="HP82" s="276"/>
      <c r="HQ82" s="276"/>
      <c r="HR82" s="276"/>
      <c r="HS82" s="276"/>
      <c r="HT82" s="276"/>
      <c r="HU82" s="276"/>
      <c r="HV82" s="276"/>
      <c r="HW82" s="276"/>
      <c r="HX82" s="276"/>
      <c r="HY82" s="276"/>
      <c r="HZ82" s="276"/>
      <c r="IA82" s="276"/>
      <c r="IB82" s="276"/>
      <c r="IC82" s="276"/>
      <c r="ID82" s="276"/>
      <c r="IE82" s="276"/>
      <c r="IF82" s="276"/>
      <c r="IG82" s="276"/>
      <c r="IH82" s="276"/>
      <c r="II82" s="276"/>
      <c r="IJ82" s="276"/>
      <c r="IK82" s="276"/>
      <c r="IL82" s="276"/>
      <c r="IM82" s="276"/>
      <c r="IN82" s="276"/>
      <c r="IO82" s="276"/>
      <c r="IP82" s="276"/>
      <c r="IQ82" s="276"/>
      <c r="IR82" s="276"/>
      <c r="IS82" s="276"/>
      <c r="IT82" s="276"/>
      <c r="IU82" s="276"/>
      <c r="IV82" s="276"/>
      <c r="IW82" s="276"/>
    </row>
    <row r="83" spans="2:257" ht="15.75" hidden="1"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6"/>
      <c r="AN83" s="276"/>
      <c r="AO83" s="276"/>
      <c r="AP83" s="276"/>
      <c r="AQ83" s="276"/>
      <c r="AR83" s="276"/>
      <c r="AS83" s="276"/>
      <c r="AT83" s="276"/>
      <c r="AU83" s="276"/>
      <c r="AV83" s="276"/>
      <c r="AW83" s="276"/>
      <c r="AX83" s="276"/>
      <c r="AY83" s="276"/>
      <c r="AZ83" s="276"/>
      <c r="BA83" s="276"/>
      <c r="BB83" s="276"/>
      <c r="BC83" s="276"/>
      <c r="BD83" s="276"/>
      <c r="BE83" s="276"/>
      <c r="BF83" s="276"/>
      <c r="BG83" s="276"/>
      <c r="BH83" s="276"/>
      <c r="BI83" s="276"/>
      <c r="BJ83" s="276"/>
      <c r="BK83" s="276"/>
      <c r="BL83" s="276"/>
      <c r="BM83" s="276"/>
      <c r="BN83" s="276"/>
      <c r="BO83" s="276"/>
      <c r="BP83" s="276"/>
      <c r="BQ83" s="276"/>
      <c r="BR83" s="276"/>
      <c r="BS83" s="276"/>
      <c r="BT83" s="276"/>
      <c r="BU83" s="276"/>
      <c r="BV83" s="276"/>
      <c r="BW83" s="276"/>
      <c r="BX83" s="276"/>
      <c r="BY83" s="276"/>
      <c r="BZ83" s="276"/>
      <c r="CA83" s="276"/>
      <c r="CB83" s="276"/>
      <c r="CC83" s="276"/>
      <c r="CD83" s="276"/>
      <c r="CE83" s="276"/>
      <c r="CF83" s="276"/>
      <c r="CG83" s="276"/>
      <c r="CH83" s="276"/>
      <c r="CI83" s="276"/>
      <c r="CJ83" s="276"/>
      <c r="CK83" s="276"/>
      <c r="CL83" s="276"/>
      <c r="CM83" s="276"/>
      <c r="CN83" s="276"/>
      <c r="CO83" s="276"/>
      <c r="CP83" s="276"/>
      <c r="CQ83" s="276"/>
      <c r="CR83" s="276"/>
      <c r="CS83" s="276"/>
      <c r="CT83" s="276"/>
      <c r="CU83" s="276"/>
      <c r="CV83" s="276"/>
      <c r="CW83" s="276"/>
      <c r="CX83" s="276"/>
      <c r="CY83" s="276"/>
      <c r="CZ83" s="276"/>
      <c r="DA83" s="276"/>
      <c r="DB83" s="276"/>
      <c r="DC83" s="276"/>
      <c r="DD83" s="276"/>
      <c r="DE83" s="276"/>
      <c r="DF83" s="276"/>
      <c r="DG83" s="276"/>
      <c r="DH83" s="276"/>
      <c r="DI83" s="276"/>
      <c r="DJ83" s="276"/>
      <c r="DK83" s="276"/>
      <c r="DL83" s="276"/>
      <c r="DM83" s="276"/>
      <c r="DN83" s="276"/>
      <c r="DO83" s="276"/>
      <c r="DP83" s="276"/>
      <c r="DQ83" s="276"/>
      <c r="DR83" s="276"/>
      <c r="DS83" s="276"/>
      <c r="DT83" s="276"/>
      <c r="DU83" s="276"/>
      <c r="DV83" s="276"/>
      <c r="DW83" s="276"/>
      <c r="DX83" s="276"/>
      <c r="DY83" s="276"/>
      <c r="DZ83" s="276"/>
      <c r="EA83" s="276"/>
      <c r="EB83" s="276"/>
      <c r="EC83" s="276"/>
      <c r="ED83" s="276"/>
      <c r="EE83" s="276"/>
      <c r="EF83" s="276"/>
      <c r="EG83" s="276"/>
      <c r="EH83" s="276"/>
      <c r="EI83" s="276"/>
      <c r="EJ83" s="276"/>
      <c r="EK83" s="276"/>
      <c r="EL83" s="276"/>
      <c r="EM83" s="276"/>
      <c r="EN83" s="276"/>
      <c r="EO83" s="276"/>
      <c r="EP83" s="276"/>
      <c r="EQ83" s="276"/>
      <c r="ER83" s="276"/>
      <c r="ES83" s="276"/>
      <c r="ET83" s="276"/>
      <c r="EU83" s="276"/>
      <c r="EV83" s="276"/>
      <c r="EW83" s="276"/>
      <c r="EX83" s="276"/>
      <c r="EY83" s="276"/>
      <c r="EZ83" s="276"/>
      <c r="FA83" s="276"/>
      <c r="FB83" s="276"/>
      <c r="FC83" s="276"/>
      <c r="FD83" s="276"/>
      <c r="FE83" s="276"/>
      <c r="FF83" s="276"/>
      <c r="FG83" s="276"/>
      <c r="FH83" s="276"/>
      <c r="FI83" s="276"/>
      <c r="FJ83" s="276"/>
      <c r="FK83" s="276"/>
      <c r="FL83" s="276"/>
      <c r="FM83" s="276"/>
      <c r="FN83" s="276"/>
      <c r="FO83" s="276"/>
      <c r="FP83" s="276"/>
      <c r="FQ83" s="276"/>
      <c r="FR83" s="276"/>
      <c r="FS83" s="276"/>
      <c r="FT83" s="276"/>
      <c r="FU83" s="276"/>
      <c r="FV83" s="276"/>
      <c r="FW83" s="276"/>
      <c r="FX83" s="276"/>
      <c r="FY83" s="276"/>
      <c r="FZ83" s="276"/>
      <c r="GA83" s="276"/>
      <c r="GB83" s="276"/>
      <c r="GC83" s="276"/>
      <c r="GD83" s="276"/>
      <c r="GE83" s="276"/>
      <c r="GF83" s="276"/>
      <c r="GG83" s="276"/>
      <c r="GH83" s="276"/>
      <c r="GI83" s="276"/>
      <c r="GJ83" s="276"/>
      <c r="GK83" s="276"/>
      <c r="GL83" s="276"/>
      <c r="GM83" s="276"/>
      <c r="GN83" s="276"/>
      <c r="GO83" s="276"/>
      <c r="GP83" s="276"/>
      <c r="GQ83" s="276"/>
      <c r="GR83" s="276"/>
      <c r="GS83" s="276"/>
      <c r="GT83" s="276"/>
      <c r="GU83" s="276"/>
      <c r="GV83" s="276"/>
      <c r="GW83" s="276"/>
      <c r="GX83" s="276"/>
      <c r="GY83" s="276"/>
      <c r="GZ83" s="276"/>
      <c r="HA83" s="276"/>
      <c r="HB83" s="276"/>
      <c r="HC83" s="276"/>
      <c r="HD83" s="276"/>
      <c r="HE83" s="276"/>
      <c r="HF83" s="276"/>
      <c r="HG83" s="276"/>
      <c r="HH83" s="276"/>
      <c r="HI83" s="276"/>
      <c r="HJ83" s="276"/>
      <c r="HK83" s="276"/>
      <c r="HL83" s="276"/>
      <c r="HM83" s="276"/>
      <c r="HN83" s="276"/>
      <c r="HO83" s="276"/>
      <c r="HP83" s="276"/>
      <c r="HQ83" s="276"/>
      <c r="HR83" s="276"/>
      <c r="HS83" s="276"/>
      <c r="HT83" s="276"/>
      <c r="HU83" s="276"/>
      <c r="HV83" s="276"/>
      <c r="HW83" s="276"/>
      <c r="HX83" s="276"/>
      <c r="HY83" s="276"/>
      <c r="HZ83" s="276"/>
      <c r="IA83" s="276"/>
      <c r="IB83" s="276"/>
      <c r="IC83" s="276"/>
      <c r="ID83" s="276"/>
      <c r="IE83" s="276"/>
      <c r="IF83" s="276"/>
      <c r="IG83" s="276"/>
      <c r="IH83" s="276"/>
      <c r="II83" s="276"/>
      <c r="IJ83" s="276"/>
      <c r="IK83" s="276"/>
      <c r="IL83" s="276"/>
      <c r="IM83" s="276"/>
      <c r="IN83" s="276"/>
      <c r="IO83" s="276"/>
      <c r="IP83" s="276"/>
      <c r="IQ83" s="276"/>
      <c r="IR83" s="276"/>
      <c r="IS83" s="276"/>
      <c r="IT83" s="276"/>
      <c r="IU83" s="276"/>
      <c r="IV83" s="276"/>
      <c r="IW83" s="276"/>
    </row>
    <row r="84" spans="2:257" ht="15.75" hidden="1"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276"/>
      <c r="AP84" s="276"/>
      <c r="AQ84" s="276"/>
      <c r="AR84" s="276"/>
      <c r="AS84" s="276"/>
      <c r="AT84" s="276"/>
      <c r="AU84" s="276"/>
      <c r="AV84" s="276"/>
      <c r="AW84" s="276"/>
      <c r="AX84" s="276"/>
      <c r="AY84" s="276"/>
      <c r="AZ84" s="276"/>
      <c r="BA84" s="276"/>
      <c r="BB84" s="276"/>
      <c r="BC84" s="276"/>
      <c r="BD84" s="276"/>
      <c r="BE84" s="276"/>
      <c r="BF84" s="276"/>
      <c r="BG84" s="276"/>
      <c r="BH84" s="276"/>
      <c r="BI84" s="276"/>
      <c r="BJ84" s="276"/>
      <c r="BK84" s="276"/>
      <c r="BL84" s="276"/>
      <c r="BM84" s="276"/>
      <c r="BN84" s="276"/>
      <c r="BO84" s="276"/>
      <c r="BP84" s="276"/>
      <c r="BQ84" s="276"/>
      <c r="BR84" s="276"/>
      <c r="BS84" s="276"/>
      <c r="BT84" s="276"/>
      <c r="BU84" s="276"/>
      <c r="BV84" s="276"/>
      <c r="BW84" s="276"/>
      <c r="BX84" s="276"/>
      <c r="BY84" s="276"/>
      <c r="BZ84" s="276"/>
      <c r="CA84" s="276"/>
      <c r="CB84" s="276"/>
      <c r="CC84" s="276"/>
      <c r="CD84" s="276"/>
      <c r="CE84" s="276"/>
      <c r="CF84" s="276"/>
      <c r="CG84" s="276"/>
      <c r="CH84" s="276"/>
      <c r="CI84" s="276"/>
      <c r="CJ84" s="276"/>
      <c r="CK84" s="276"/>
      <c r="CL84" s="276"/>
      <c r="CM84" s="276"/>
      <c r="CN84" s="276"/>
      <c r="CO84" s="276"/>
      <c r="CP84" s="276"/>
      <c r="CQ84" s="276"/>
      <c r="CR84" s="276"/>
      <c r="CS84" s="276"/>
      <c r="CT84" s="276"/>
      <c r="CU84" s="276"/>
      <c r="CV84" s="276"/>
      <c r="CW84" s="276"/>
      <c r="CX84" s="276"/>
      <c r="CY84" s="276"/>
      <c r="CZ84" s="276"/>
      <c r="DA84" s="276"/>
      <c r="DB84" s="276"/>
      <c r="DC84" s="276"/>
      <c r="DD84" s="276"/>
      <c r="DE84" s="276"/>
      <c r="DF84" s="276"/>
      <c r="DG84" s="276"/>
      <c r="DH84" s="276"/>
      <c r="DI84" s="276"/>
      <c r="DJ84" s="276"/>
      <c r="DK84" s="276"/>
      <c r="DL84" s="276"/>
      <c r="DM84" s="276"/>
      <c r="DN84" s="276"/>
      <c r="DO84" s="276"/>
      <c r="DP84" s="276"/>
      <c r="DQ84" s="276"/>
      <c r="DR84" s="276"/>
      <c r="DS84" s="276"/>
      <c r="DT84" s="276"/>
      <c r="DU84" s="276"/>
      <c r="DV84" s="276"/>
      <c r="DW84" s="276"/>
      <c r="DX84" s="276"/>
      <c r="DY84" s="276"/>
      <c r="DZ84" s="276"/>
      <c r="EA84" s="276"/>
      <c r="EB84" s="276"/>
      <c r="EC84" s="276"/>
      <c r="ED84" s="276"/>
      <c r="EE84" s="276"/>
      <c r="EF84" s="276"/>
      <c r="EG84" s="276"/>
      <c r="EH84" s="276"/>
      <c r="EI84" s="276"/>
      <c r="EJ84" s="276"/>
      <c r="EK84" s="276"/>
      <c r="EL84" s="276"/>
      <c r="EM84" s="276"/>
      <c r="EN84" s="276"/>
      <c r="EO84" s="276"/>
      <c r="EP84" s="276"/>
      <c r="EQ84" s="276"/>
      <c r="ER84" s="276"/>
      <c r="ES84" s="276"/>
      <c r="ET84" s="276"/>
      <c r="EU84" s="276"/>
      <c r="EV84" s="276"/>
      <c r="EW84" s="276"/>
      <c r="EX84" s="276"/>
      <c r="EY84" s="276"/>
      <c r="EZ84" s="276"/>
      <c r="FA84" s="276"/>
      <c r="FB84" s="276"/>
      <c r="FC84" s="276"/>
      <c r="FD84" s="276"/>
      <c r="FE84" s="276"/>
      <c r="FF84" s="276"/>
      <c r="FG84" s="276"/>
      <c r="FH84" s="276"/>
      <c r="FI84" s="276"/>
      <c r="FJ84" s="276"/>
      <c r="FK84" s="276"/>
      <c r="FL84" s="276"/>
      <c r="FM84" s="276"/>
      <c r="FN84" s="276"/>
      <c r="FO84" s="276"/>
      <c r="FP84" s="276"/>
      <c r="FQ84" s="276"/>
      <c r="FR84" s="276"/>
      <c r="FS84" s="276"/>
      <c r="FT84" s="276"/>
      <c r="FU84" s="276"/>
      <c r="FV84" s="276"/>
      <c r="FW84" s="276"/>
      <c r="FX84" s="276"/>
      <c r="FY84" s="276"/>
      <c r="FZ84" s="276"/>
      <c r="GA84" s="276"/>
      <c r="GB84" s="276"/>
      <c r="GC84" s="276"/>
      <c r="GD84" s="276"/>
      <c r="GE84" s="276"/>
      <c r="GF84" s="276"/>
      <c r="GG84" s="276"/>
      <c r="GH84" s="276"/>
      <c r="GI84" s="276"/>
      <c r="GJ84" s="276"/>
      <c r="GK84" s="276"/>
      <c r="GL84" s="276"/>
      <c r="GM84" s="276"/>
      <c r="GN84" s="276"/>
      <c r="GO84" s="276"/>
      <c r="GP84" s="276"/>
      <c r="GQ84" s="276"/>
      <c r="GR84" s="276"/>
      <c r="GS84" s="276"/>
      <c r="GT84" s="276"/>
      <c r="GU84" s="276"/>
      <c r="GV84" s="276"/>
      <c r="GW84" s="276"/>
      <c r="GX84" s="276"/>
      <c r="GY84" s="276"/>
      <c r="GZ84" s="276"/>
      <c r="HA84" s="276"/>
      <c r="HB84" s="276"/>
      <c r="HC84" s="276"/>
      <c r="HD84" s="276"/>
      <c r="HE84" s="276"/>
      <c r="HF84" s="276"/>
      <c r="HG84" s="276"/>
      <c r="HH84" s="276"/>
      <c r="HI84" s="276"/>
      <c r="HJ84" s="276"/>
      <c r="HK84" s="276"/>
      <c r="HL84" s="276"/>
      <c r="HM84" s="276"/>
      <c r="HN84" s="276"/>
      <c r="HO84" s="276"/>
      <c r="HP84" s="276"/>
      <c r="HQ84" s="276"/>
      <c r="HR84" s="276"/>
      <c r="HS84" s="276"/>
      <c r="HT84" s="276"/>
      <c r="HU84" s="276"/>
      <c r="HV84" s="276"/>
      <c r="HW84" s="276"/>
      <c r="HX84" s="276"/>
      <c r="HY84" s="276"/>
      <c r="HZ84" s="276"/>
      <c r="IA84" s="276"/>
      <c r="IB84" s="276"/>
      <c r="IC84" s="276"/>
      <c r="ID84" s="276"/>
      <c r="IE84" s="276"/>
      <c r="IF84" s="276"/>
      <c r="IG84" s="276"/>
      <c r="IH84" s="276"/>
      <c r="II84" s="276"/>
      <c r="IJ84" s="276"/>
      <c r="IK84" s="276"/>
      <c r="IL84" s="276"/>
      <c r="IM84" s="276"/>
      <c r="IN84" s="276"/>
      <c r="IO84" s="276"/>
      <c r="IP84" s="276"/>
      <c r="IQ84" s="276"/>
      <c r="IR84" s="276"/>
      <c r="IS84" s="276"/>
      <c r="IT84" s="276"/>
      <c r="IU84" s="276"/>
      <c r="IV84" s="276"/>
      <c r="IW84" s="276"/>
    </row>
    <row r="85" spans="2:257" ht="15.75" hidden="1"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  <c r="AS85" s="276"/>
      <c r="AT85" s="276"/>
      <c r="AU85" s="276"/>
      <c r="AV85" s="276"/>
      <c r="AW85" s="276"/>
      <c r="AX85" s="276"/>
      <c r="AY85" s="276"/>
      <c r="AZ85" s="276"/>
      <c r="BA85" s="276"/>
      <c r="BB85" s="276"/>
      <c r="BC85" s="276"/>
      <c r="BD85" s="276"/>
      <c r="BE85" s="276"/>
      <c r="BF85" s="276"/>
      <c r="BG85" s="276"/>
      <c r="BH85" s="276"/>
      <c r="BI85" s="276"/>
      <c r="BJ85" s="276"/>
      <c r="BK85" s="276"/>
      <c r="BL85" s="276"/>
      <c r="BM85" s="276"/>
      <c r="BN85" s="276"/>
      <c r="BO85" s="276"/>
      <c r="BP85" s="276"/>
      <c r="BQ85" s="276"/>
      <c r="BR85" s="276"/>
      <c r="BS85" s="276"/>
      <c r="BT85" s="276"/>
      <c r="BU85" s="276"/>
      <c r="BV85" s="276"/>
      <c r="BW85" s="276"/>
      <c r="BX85" s="276"/>
      <c r="BY85" s="276"/>
      <c r="BZ85" s="276"/>
      <c r="CA85" s="276"/>
      <c r="CB85" s="276"/>
      <c r="CC85" s="276"/>
      <c r="CD85" s="276"/>
      <c r="CE85" s="276"/>
      <c r="CF85" s="276"/>
      <c r="CG85" s="276"/>
      <c r="CH85" s="276"/>
      <c r="CI85" s="276"/>
      <c r="CJ85" s="276"/>
      <c r="CK85" s="276"/>
      <c r="CL85" s="276"/>
      <c r="CM85" s="276"/>
      <c r="CN85" s="276"/>
      <c r="CO85" s="276"/>
      <c r="CP85" s="276"/>
      <c r="CQ85" s="276"/>
      <c r="CR85" s="276"/>
      <c r="CS85" s="276"/>
      <c r="CT85" s="276"/>
      <c r="CU85" s="276"/>
      <c r="CV85" s="276"/>
      <c r="CW85" s="276"/>
      <c r="CX85" s="276"/>
      <c r="CY85" s="276"/>
      <c r="CZ85" s="276"/>
      <c r="DA85" s="276"/>
      <c r="DB85" s="276"/>
      <c r="DC85" s="276"/>
      <c r="DD85" s="276"/>
      <c r="DE85" s="276"/>
      <c r="DF85" s="276"/>
      <c r="DG85" s="276"/>
      <c r="DH85" s="276"/>
      <c r="DI85" s="276"/>
      <c r="DJ85" s="276"/>
      <c r="DK85" s="276"/>
      <c r="DL85" s="276"/>
      <c r="DM85" s="276"/>
      <c r="DN85" s="276"/>
      <c r="DO85" s="276"/>
      <c r="DP85" s="276"/>
      <c r="DQ85" s="276"/>
      <c r="DR85" s="276"/>
      <c r="DS85" s="276"/>
      <c r="DT85" s="276"/>
      <c r="DU85" s="276"/>
      <c r="DV85" s="276"/>
      <c r="DW85" s="276"/>
      <c r="DX85" s="276"/>
      <c r="DY85" s="276"/>
      <c r="DZ85" s="276"/>
      <c r="EA85" s="276"/>
      <c r="EB85" s="276"/>
      <c r="EC85" s="276"/>
      <c r="ED85" s="276"/>
      <c r="EE85" s="276"/>
      <c r="EF85" s="276"/>
      <c r="EG85" s="276"/>
      <c r="EH85" s="276"/>
      <c r="EI85" s="276"/>
      <c r="EJ85" s="276"/>
      <c r="EK85" s="276"/>
      <c r="EL85" s="276"/>
      <c r="EM85" s="276"/>
      <c r="EN85" s="276"/>
      <c r="EO85" s="276"/>
      <c r="EP85" s="276"/>
      <c r="EQ85" s="276"/>
      <c r="ER85" s="276"/>
      <c r="ES85" s="276"/>
      <c r="ET85" s="276"/>
      <c r="EU85" s="276"/>
      <c r="EV85" s="276"/>
      <c r="EW85" s="276"/>
      <c r="EX85" s="276"/>
      <c r="EY85" s="276"/>
      <c r="EZ85" s="276"/>
      <c r="FA85" s="276"/>
      <c r="FB85" s="276"/>
      <c r="FC85" s="276"/>
      <c r="FD85" s="276"/>
      <c r="FE85" s="276"/>
      <c r="FF85" s="276"/>
      <c r="FG85" s="276"/>
      <c r="FH85" s="276"/>
      <c r="FI85" s="276"/>
      <c r="FJ85" s="276"/>
      <c r="FK85" s="276"/>
      <c r="FL85" s="276"/>
      <c r="FM85" s="276"/>
      <c r="FN85" s="276"/>
      <c r="FO85" s="276"/>
      <c r="FP85" s="276"/>
      <c r="FQ85" s="276"/>
      <c r="FR85" s="276"/>
      <c r="FS85" s="276"/>
      <c r="FT85" s="276"/>
      <c r="FU85" s="276"/>
      <c r="FV85" s="276"/>
      <c r="FW85" s="276"/>
      <c r="FX85" s="276"/>
      <c r="FY85" s="276"/>
      <c r="FZ85" s="276"/>
      <c r="GA85" s="276"/>
      <c r="GB85" s="276"/>
      <c r="GC85" s="276"/>
      <c r="GD85" s="276"/>
      <c r="GE85" s="276"/>
      <c r="GF85" s="276"/>
      <c r="GG85" s="276"/>
      <c r="GH85" s="276"/>
      <c r="GI85" s="276"/>
      <c r="GJ85" s="276"/>
      <c r="GK85" s="276"/>
      <c r="GL85" s="276"/>
      <c r="GM85" s="276"/>
      <c r="GN85" s="276"/>
      <c r="GO85" s="276"/>
      <c r="GP85" s="276"/>
      <c r="GQ85" s="276"/>
      <c r="GR85" s="276"/>
      <c r="GS85" s="276"/>
      <c r="GT85" s="276"/>
      <c r="GU85" s="276"/>
      <c r="GV85" s="276"/>
      <c r="GW85" s="276"/>
      <c r="GX85" s="276"/>
      <c r="GY85" s="276"/>
      <c r="GZ85" s="276"/>
      <c r="HA85" s="276"/>
      <c r="HB85" s="276"/>
      <c r="HC85" s="276"/>
      <c r="HD85" s="276"/>
      <c r="HE85" s="276"/>
      <c r="HF85" s="276"/>
      <c r="HG85" s="276"/>
      <c r="HH85" s="276"/>
      <c r="HI85" s="276"/>
      <c r="HJ85" s="276"/>
      <c r="HK85" s="276"/>
      <c r="HL85" s="276"/>
      <c r="HM85" s="276"/>
      <c r="HN85" s="276"/>
      <c r="HO85" s="276"/>
      <c r="HP85" s="276"/>
      <c r="HQ85" s="276"/>
      <c r="HR85" s="276"/>
      <c r="HS85" s="276"/>
      <c r="HT85" s="276"/>
      <c r="HU85" s="276"/>
      <c r="HV85" s="276"/>
      <c r="HW85" s="276"/>
      <c r="HX85" s="276"/>
      <c r="HY85" s="276"/>
      <c r="HZ85" s="276"/>
      <c r="IA85" s="276"/>
      <c r="IB85" s="276"/>
      <c r="IC85" s="276"/>
      <c r="ID85" s="276"/>
      <c r="IE85" s="276"/>
      <c r="IF85" s="276"/>
      <c r="IG85" s="276"/>
      <c r="IH85" s="276"/>
      <c r="II85" s="276"/>
      <c r="IJ85" s="276"/>
      <c r="IK85" s="276"/>
      <c r="IL85" s="276"/>
      <c r="IM85" s="276"/>
      <c r="IN85" s="276"/>
      <c r="IO85" s="276"/>
      <c r="IP85" s="276"/>
      <c r="IQ85" s="276"/>
      <c r="IR85" s="276"/>
      <c r="IS85" s="276"/>
      <c r="IT85" s="276"/>
      <c r="IU85" s="276"/>
      <c r="IV85" s="276"/>
      <c r="IW85" s="276"/>
    </row>
    <row r="86" spans="2:257" ht="15.75" hidden="1"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  <c r="AQ86" s="276"/>
      <c r="AR86" s="276"/>
      <c r="AS86" s="276"/>
      <c r="AT86" s="276"/>
      <c r="AU86" s="276"/>
      <c r="AV86" s="276"/>
      <c r="AW86" s="276"/>
      <c r="AX86" s="276"/>
      <c r="AY86" s="276"/>
      <c r="AZ86" s="276"/>
      <c r="BA86" s="276"/>
      <c r="BB86" s="276"/>
      <c r="BC86" s="276"/>
      <c r="BD86" s="276"/>
      <c r="BE86" s="276"/>
      <c r="BF86" s="276"/>
      <c r="BG86" s="276"/>
      <c r="BH86" s="276"/>
      <c r="BI86" s="276"/>
      <c r="BJ86" s="276"/>
      <c r="BK86" s="276"/>
      <c r="BL86" s="276"/>
      <c r="BM86" s="276"/>
      <c r="BN86" s="276"/>
      <c r="BO86" s="276"/>
      <c r="BP86" s="276"/>
      <c r="BQ86" s="276"/>
      <c r="BR86" s="276"/>
      <c r="BS86" s="276"/>
      <c r="BT86" s="276"/>
      <c r="BU86" s="276"/>
      <c r="BV86" s="276"/>
      <c r="BW86" s="276"/>
      <c r="BX86" s="276"/>
      <c r="BY86" s="276"/>
      <c r="BZ86" s="276"/>
      <c r="CA86" s="276"/>
      <c r="CB86" s="276"/>
      <c r="CC86" s="276"/>
      <c r="CD86" s="276"/>
      <c r="CE86" s="276"/>
      <c r="CF86" s="276"/>
      <c r="CG86" s="276"/>
      <c r="CH86" s="276"/>
      <c r="CI86" s="276"/>
      <c r="CJ86" s="276"/>
      <c r="CK86" s="276"/>
      <c r="CL86" s="276"/>
      <c r="CM86" s="276"/>
      <c r="CN86" s="276"/>
      <c r="CO86" s="276"/>
      <c r="CP86" s="276"/>
      <c r="CQ86" s="276"/>
      <c r="CR86" s="276"/>
      <c r="CS86" s="276"/>
      <c r="CT86" s="276"/>
      <c r="CU86" s="276"/>
      <c r="CV86" s="276"/>
      <c r="CW86" s="276"/>
      <c r="CX86" s="276"/>
      <c r="CY86" s="276"/>
      <c r="CZ86" s="276"/>
      <c r="DA86" s="276"/>
      <c r="DB86" s="276"/>
      <c r="DC86" s="276"/>
      <c r="DD86" s="276"/>
      <c r="DE86" s="276"/>
      <c r="DF86" s="276"/>
      <c r="DG86" s="276"/>
      <c r="DH86" s="276"/>
      <c r="DI86" s="276"/>
      <c r="DJ86" s="276"/>
      <c r="DK86" s="276"/>
      <c r="DL86" s="276"/>
      <c r="DM86" s="276"/>
      <c r="DN86" s="276"/>
      <c r="DO86" s="276"/>
      <c r="DP86" s="276"/>
      <c r="DQ86" s="276"/>
      <c r="DR86" s="276"/>
      <c r="DS86" s="276"/>
      <c r="DT86" s="276"/>
      <c r="DU86" s="276"/>
      <c r="DV86" s="276"/>
      <c r="DW86" s="276"/>
      <c r="DX86" s="276"/>
      <c r="DY86" s="276"/>
      <c r="DZ86" s="276"/>
      <c r="EA86" s="276"/>
      <c r="EB86" s="276"/>
      <c r="EC86" s="276"/>
      <c r="ED86" s="276"/>
      <c r="EE86" s="276"/>
      <c r="EF86" s="276"/>
      <c r="EG86" s="276"/>
      <c r="EH86" s="276"/>
      <c r="EI86" s="276"/>
      <c r="EJ86" s="276"/>
      <c r="EK86" s="276"/>
      <c r="EL86" s="276"/>
      <c r="EM86" s="276"/>
      <c r="EN86" s="276"/>
      <c r="EO86" s="276"/>
      <c r="EP86" s="276"/>
      <c r="EQ86" s="276"/>
      <c r="ER86" s="276"/>
      <c r="ES86" s="276"/>
      <c r="ET86" s="276"/>
      <c r="EU86" s="276"/>
      <c r="EV86" s="276"/>
      <c r="EW86" s="276"/>
      <c r="EX86" s="276"/>
      <c r="EY86" s="276"/>
      <c r="EZ86" s="276"/>
      <c r="FA86" s="276"/>
      <c r="FB86" s="276"/>
      <c r="FC86" s="276"/>
      <c r="FD86" s="276"/>
      <c r="FE86" s="276"/>
      <c r="FF86" s="276"/>
      <c r="FG86" s="276"/>
      <c r="FH86" s="276"/>
      <c r="FI86" s="276"/>
      <c r="FJ86" s="276"/>
      <c r="FK86" s="276"/>
      <c r="FL86" s="276"/>
      <c r="FM86" s="276"/>
      <c r="FN86" s="276"/>
      <c r="FO86" s="276"/>
      <c r="FP86" s="276"/>
      <c r="FQ86" s="276"/>
      <c r="FR86" s="276"/>
      <c r="FS86" s="276"/>
      <c r="FT86" s="276"/>
      <c r="FU86" s="276"/>
      <c r="FV86" s="276"/>
      <c r="FW86" s="276"/>
      <c r="FX86" s="276"/>
      <c r="FY86" s="276"/>
      <c r="FZ86" s="276"/>
      <c r="GA86" s="276"/>
      <c r="GB86" s="276"/>
      <c r="GC86" s="276"/>
      <c r="GD86" s="276"/>
      <c r="GE86" s="276"/>
      <c r="GF86" s="276"/>
      <c r="GG86" s="276"/>
      <c r="GH86" s="276"/>
      <c r="GI86" s="276"/>
      <c r="GJ86" s="276"/>
      <c r="GK86" s="276"/>
      <c r="GL86" s="276"/>
      <c r="GM86" s="276"/>
      <c r="GN86" s="276"/>
      <c r="GO86" s="276"/>
      <c r="GP86" s="276"/>
      <c r="GQ86" s="276"/>
      <c r="GR86" s="276"/>
      <c r="GS86" s="276"/>
      <c r="GT86" s="276"/>
      <c r="GU86" s="276"/>
      <c r="GV86" s="276"/>
      <c r="GW86" s="276"/>
      <c r="GX86" s="276"/>
      <c r="GY86" s="276"/>
      <c r="GZ86" s="276"/>
      <c r="HA86" s="276"/>
      <c r="HB86" s="276"/>
      <c r="HC86" s="276"/>
      <c r="HD86" s="276"/>
      <c r="HE86" s="276"/>
      <c r="HF86" s="276"/>
      <c r="HG86" s="276"/>
      <c r="HH86" s="276"/>
      <c r="HI86" s="276"/>
      <c r="HJ86" s="276"/>
      <c r="HK86" s="276"/>
      <c r="HL86" s="276"/>
      <c r="HM86" s="276"/>
      <c r="HN86" s="276"/>
      <c r="HO86" s="276"/>
      <c r="HP86" s="276"/>
      <c r="HQ86" s="276"/>
      <c r="HR86" s="276"/>
      <c r="HS86" s="276"/>
      <c r="HT86" s="276"/>
      <c r="HU86" s="276"/>
      <c r="HV86" s="276"/>
      <c r="HW86" s="276"/>
      <c r="HX86" s="276"/>
      <c r="HY86" s="276"/>
      <c r="HZ86" s="276"/>
      <c r="IA86" s="276"/>
      <c r="IB86" s="276"/>
      <c r="IC86" s="276"/>
      <c r="ID86" s="276"/>
      <c r="IE86" s="276"/>
      <c r="IF86" s="276"/>
      <c r="IG86" s="276"/>
      <c r="IH86" s="276"/>
      <c r="II86" s="276"/>
      <c r="IJ86" s="276"/>
      <c r="IK86" s="276"/>
      <c r="IL86" s="276"/>
      <c r="IM86" s="276"/>
      <c r="IN86" s="276"/>
      <c r="IO86" s="276"/>
      <c r="IP86" s="276"/>
      <c r="IQ86" s="276"/>
      <c r="IR86" s="276"/>
      <c r="IS86" s="276"/>
      <c r="IT86" s="276"/>
      <c r="IU86" s="276"/>
      <c r="IV86" s="276"/>
      <c r="IW86" s="276"/>
    </row>
    <row r="87" spans="2:257" ht="15.75"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  <c r="AP87" s="276"/>
      <c r="AQ87" s="276"/>
      <c r="AR87" s="276"/>
      <c r="AS87" s="276"/>
      <c r="AT87" s="276"/>
      <c r="AU87" s="276"/>
      <c r="AV87" s="276"/>
      <c r="AW87" s="276"/>
      <c r="AX87" s="276"/>
      <c r="AY87" s="276"/>
      <c r="AZ87" s="276"/>
      <c r="BA87" s="276"/>
      <c r="BB87" s="276"/>
      <c r="BC87" s="276"/>
      <c r="BD87" s="276"/>
      <c r="BE87" s="276"/>
      <c r="BF87" s="276"/>
      <c r="BG87" s="276"/>
      <c r="BH87" s="276"/>
      <c r="BI87" s="276"/>
      <c r="BJ87" s="276"/>
      <c r="BK87" s="276"/>
      <c r="BL87" s="276"/>
      <c r="BM87" s="276"/>
      <c r="BN87" s="276"/>
      <c r="BO87" s="276"/>
      <c r="BP87" s="276"/>
      <c r="BQ87" s="276"/>
      <c r="BR87" s="276"/>
      <c r="BS87" s="276"/>
      <c r="BT87" s="276"/>
      <c r="BU87" s="276"/>
      <c r="BV87" s="276"/>
      <c r="BW87" s="276"/>
      <c r="BX87" s="276"/>
      <c r="BY87" s="276"/>
      <c r="BZ87" s="276"/>
      <c r="CA87" s="276"/>
      <c r="CB87" s="276"/>
      <c r="CC87" s="276"/>
      <c r="CD87" s="276"/>
      <c r="CE87" s="276"/>
      <c r="CF87" s="276"/>
      <c r="CG87" s="276"/>
      <c r="CH87" s="276"/>
      <c r="CI87" s="276"/>
      <c r="CJ87" s="276"/>
      <c r="CK87" s="276"/>
      <c r="CL87" s="276"/>
      <c r="CM87" s="276"/>
      <c r="CN87" s="276"/>
      <c r="CO87" s="276"/>
      <c r="CP87" s="276"/>
      <c r="CQ87" s="276"/>
      <c r="CR87" s="276"/>
      <c r="CS87" s="276"/>
      <c r="CT87" s="276"/>
      <c r="CU87" s="276"/>
      <c r="CV87" s="276"/>
      <c r="CW87" s="276"/>
      <c r="CX87" s="276"/>
      <c r="CY87" s="276"/>
      <c r="CZ87" s="276"/>
      <c r="DA87" s="276"/>
      <c r="DB87" s="276"/>
      <c r="DC87" s="276"/>
      <c r="DD87" s="276"/>
      <c r="DE87" s="276"/>
      <c r="DF87" s="276"/>
      <c r="DG87" s="276"/>
      <c r="DH87" s="276"/>
      <c r="DI87" s="276"/>
      <c r="DJ87" s="276"/>
      <c r="DK87" s="276"/>
      <c r="DL87" s="276"/>
      <c r="DM87" s="276"/>
      <c r="DN87" s="276"/>
      <c r="DO87" s="276"/>
      <c r="DP87" s="276"/>
      <c r="DQ87" s="276"/>
      <c r="DR87" s="276"/>
      <c r="DS87" s="276"/>
      <c r="DT87" s="276"/>
      <c r="DU87" s="276"/>
      <c r="DV87" s="276"/>
      <c r="DW87" s="276"/>
      <c r="DX87" s="276"/>
      <c r="DY87" s="276"/>
      <c r="DZ87" s="276"/>
      <c r="EA87" s="276"/>
      <c r="EB87" s="276"/>
      <c r="EC87" s="276"/>
      <c r="ED87" s="276"/>
      <c r="EE87" s="276"/>
      <c r="EF87" s="276"/>
      <c r="EG87" s="276"/>
      <c r="EH87" s="276"/>
      <c r="EI87" s="276"/>
      <c r="EJ87" s="276"/>
      <c r="EK87" s="276"/>
      <c r="EL87" s="276"/>
      <c r="EM87" s="276"/>
      <c r="EN87" s="276"/>
      <c r="EO87" s="276"/>
      <c r="EP87" s="276"/>
      <c r="EQ87" s="276"/>
      <c r="ER87" s="276"/>
      <c r="ES87" s="276"/>
      <c r="ET87" s="276"/>
      <c r="EU87" s="276"/>
      <c r="EV87" s="276"/>
      <c r="EW87" s="276"/>
      <c r="EX87" s="276"/>
      <c r="EY87" s="276"/>
      <c r="EZ87" s="276"/>
      <c r="FA87" s="276"/>
      <c r="FB87" s="276"/>
      <c r="FC87" s="276"/>
      <c r="FD87" s="276"/>
      <c r="FE87" s="276"/>
      <c r="FF87" s="276"/>
      <c r="FG87" s="276"/>
      <c r="FH87" s="276"/>
      <c r="FI87" s="276"/>
      <c r="FJ87" s="276"/>
      <c r="FK87" s="276"/>
      <c r="FL87" s="276"/>
      <c r="FM87" s="276"/>
      <c r="FN87" s="276"/>
      <c r="FO87" s="276"/>
      <c r="FP87" s="276"/>
      <c r="FQ87" s="276"/>
      <c r="FR87" s="276"/>
      <c r="FS87" s="276"/>
      <c r="FT87" s="276"/>
      <c r="FU87" s="276"/>
      <c r="FV87" s="276"/>
      <c r="FW87" s="276"/>
      <c r="FX87" s="276"/>
      <c r="FY87" s="276"/>
      <c r="FZ87" s="276"/>
      <c r="GA87" s="276"/>
      <c r="GB87" s="276"/>
      <c r="GC87" s="276"/>
      <c r="GD87" s="276"/>
      <c r="GE87" s="276"/>
      <c r="GF87" s="276"/>
      <c r="GG87" s="276"/>
      <c r="GH87" s="276"/>
      <c r="GI87" s="276"/>
      <c r="GJ87" s="276"/>
      <c r="GK87" s="276"/>
      <c r="GL87" s="276"/>
      <c r="GM87" s="276"/>
      <c r="GN87" s="276"/>
      <c r="GO87" s="276"/>
      <c r="GP87" s="276"/>
      <c r="GQ87" s="276"/>
      <c r="GR87" s="276"/>
      <c r="GS87" s="276"/>
      <c r="GT87" s="276"/>
      <c r="GU87" s="276"/>
      <c r="GV87" s="276"/>
      <c r="GW87" s="276"/>
      <c r="GX87" s="276"/>
      <c r="GY87" s="276"/>
      <c r="GZ87" s="276"/>
      <c r="HA87" s="276"/>
      <c r="HB87" s="276"/>
      <c r="HC87" s="276"/>
      <c r="HD87" s="276"/>
      <c r="HE87" s="276"/>
      <c r="HF87" s="276"/>
      <c r="HG87" s="276"/>
      <c r="HH87" s="276"/>
      <c r="HI87" s="276"/>
      <c r="HJ87" s="276"/>
      <c r="HK87" s="276"/>
      <c r="HL87" s="276"/>
      <c r="HM87" s="276"/>
      <c r="HN87" s="276"/>
      <c r="HO87" s="276"/>
      <c r="HP87" s="276"/>
      <c r="HQ87" s="276"/>
      <c r="HR87" s="276"/>
      <c r="HS87" s="276"/>
      <c r="HT87" s="276"/>
      <c r="HU87" s="276"/>
      <c r="HV87" s="276"/>
      <c r="HW87" s="276"/>
      <c r="HX87" s="276"/>
      <c r="HY87" s="276"/>
      <c r="HZ87" s="276"/>
      <c r="IA87" s="276"/>
      <c r="IB87" s="276"/>
      <c r="IC87" s="276"/>
      <c r="ID87" s="276"/>
      <c r="IE87" s="276"/>
      <c r="IF87" s="276"/>
      <c r="IG87" s="276"/>
      <c r="IH87" s="276"/>
      <c r="II87" s="276"/>
      <c r="IJ87" s="276"/>
      <c r="IK87" s="276"/>
      <c r="IL87" s="276"/>
      <c r="IM87" s="276"/>
      <c r="IN87" s="276"/>
      <c r="IO87" s="276"/>
      <c r="IP87" s="276"/>
      <c r="IQ87" s="276"/>
      <c r="IR87" s="276"/>
      <c r="IS87" s="276"/>
      <c r="IT87" s="276"/>
      <c r="IU87" s="276"/>
      <c r="IV87" s="276"/>
      <c r="IW87" s="276"/>
    </row>
    <row r="88" spans="2:257" ht="15.75"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6"/>
      <c r="AZ88" s="276"/>
      <c r="BA88" s="276"/>
      <c r="BB88" s="276"/>
      <c r="BC88" s="276"/>
      <c r="BD88" s="276"/>
      <c r="BE88" s="276"/>
      <c r="BF88" s="276"/>
      <c r="BG88" s="276"/>
      <c r="BH88" s="276"/>
      <c r="BI88" s="276"/>
      <c r="BJ88" s="276"/>
      <c r="BK88" s="276"/>
      <c r="BL88" s="276"/>
      <c r="BM88" s="276"/>
      <c r="BN88" s="276"/>
      <c r="BO88" s="276"/>
      <c r="BP88" s="276"/>
      <c r="BQ88" s="276"/>
      <c r="BR88" s="276"/>
      <c r="BS88" s="276"/>
      <c r="BT88" s="276"/>
      <c r="BU88" s="276"/>
      <c r="BV88" s="276"/>
      <c r="BW88" s="276"/>
      <c r="BX88" s="276"/>
      <c r="BY88" s="276"/>
      <c r="BZ88" s="276"/>
      <c r="CA88" s="276"/>
      <c r="CB88" s="276"/>
      <c r="CC88" s="276"/>
      <c r="CD88" s="276"/>
      <c r="CE88" s="276"/>
      <c r="CF88" s="276"/>
      <c r="CG88" s="276"/>
      <c r="CH88" s="276"/>
      <c r="CI88" s="276"/>
      <c r="CJ88" s="276"/>
      <c r="CK88" s="276"/>
      <c r="CL88" s="276"/>
      <c r="CM88" s="276"/>
      <c r="CN88" s="276"/>
      <c r="CO88" s="276"/>
      <c r="CP88" s="276"/>
      <c r="CQ88" s="276"/>
      <c r="CR88" s="276"/>
      <c r="CS88" s="276"/>
      <c r="CT88" s="276"/>
      <c r="CU88" s="276"/>
      <c r="CV88" s="276"/>
      <c r="CW88" s="276"/>
      <c r="CX88" s="276"/>
      <c r="CY88" s="276"/>
      <c r="CZ88" s="276"/>
      <c r="DA88" s="276"/>
      <c r="DB88" s="276"/>
      <c r="DC88" s="276"/>
      <c r="DD88" s="276"/>
      <c r="DE88" s="276"/>
      <c r="DF88" s="276"/>
      <c r="DG88" s="276"/>
      <c r="DH88" s="276"/>
      <c r="DI88" s="276"/>
      <c r="DJ88" s="276"/>
      <c r="DK88" s="276"/>
      <c r="DL88" s="276"/>
      <c r="DM88" s="276"/>
      <c r="DN88" s="276"/>
      <c r="DO88" s="276"/>
      <c r="DP88" s="276"/>
      <c r="DQ88" s="276"/>
      <c r="DR88" s="276"/>
      <c r="DS88" s="276"/>
      <c r="DT88" s="276"/>
      <c r="DU88" s="276"/>
      <c r="DV88" s="276"/>
      <c r="DW88" s="276"/>
      <c r="DX88" s="276"/>
      <c r="DY88" s="276"/>
      <c r="DZ88" s="276"/>
      <c r="EA88" s="276"/>
      <c r="EB88" s="276"/>
      <c r="EC88" s="276"/>
      <c r="ED88" s="276"/>
      <c r="EE88" s="276"/>
      <c r="EF88" s="276"/>
      <c r="EG88" s="276"/>
      <c r="EH88" s="276"/>
      <c r="EI88" s="276"/>
      <c r="EJ88" s="276"/>
      <c r="EK88" s="276"/>
      <c r="EL88" s="276"/>
      <c r="EM88" s="276"/>
      <c r="EN88" s="276"/>
      <c r="EO88" s="276"/>
      <c r="EP88" s="276"/>
      <c r="EQ88" s="276"/>
      <c r="ER88" s="276"/>
      <c r="ES88" s="276"/>
      <c r="ET88" s="276"/>
      <c r="EU88" s="276"/>
      <c r="EV88" s="276"/>
      <c r="EW88" s="276"/>
      <c r="EX88" s="276"/>
      <c r="EY88" s="276"/>
      <c r="EZ88" s="276"/>
      <c r="FA88" s="276"/>
      <c r="FB88" s="276"/>
      <c r="FC88" s="276"/>
      <c r="FD88" s="276"/>
      <c r="FE88" s="276"/>
      <c r="FF88" s="276"/>
      <c r="FG88" s="276"/>
      <c r="FH88" s="276"/>
      <c r="FI88" s="276"/>
      <c r="FJ88" s="276"/>
      <c r="FK88" s="276"/>
      <c r="FL88" s="276"/>
      <c r="FM88" s="276"/>
      <c r="FN88" s="276"/>
      <c r="FO88" s="276"/>
      <c r="FP88" s="276"/>
      <c r="FQ88" s="276"/>
      <c r="FR88" s="276"/>
      <c r="FS88" s="276"/>
      <c r="FT88" s="276"/>
      <c r="FU88" s="276"/>
      <c r="FV88" s="276"/>
      <c r="FW88" s="276"/>
      <c r="FX88" s="276"/>
      <c r="FY88" s="276"/>
      <c r="FZ88" s="276"/>
      <c r="GA88" s="276"/>
      <c r="GB88" s="276"/>
      <c r="GC88" s="276"/>
      <c r="GD88" s="276"/>
      <c r="GE88" s="276"/>
      <c r="GF88" s="276"/>
      <c r="GG88" s="276"/>
      <c r="GH88" s="276"/>
      <c r="GI88" s="276"/>
      <c r="GJ88" s="276"/>
      <c r="GK88" s="276"/>
      <c r="GL88" s="276"/>
      <c r="GM88" s="276"/>
      <c r="GN88" s="276"/>
      <c r="GO88" s="276"/>
      <c r="GP88" s="276"/>
      <c r="GQ88" s="276"/>
      <c r="GR88" s="276"/>
      <c r="GS88" s="276"/>
      <c r="GT88" s="276"/>
      <c r="GU88" s="276"/>
      <c r="GV88" s="276"/>
      <c r="GW88" s="276"/>
      <c r="GX88" s="276"/>
      <c r="GY88" s="276"/>
      <c r="GZ88" s="276"/>
      <c r="HA88" s="276"/>
      <c r="HB88" s="276"/>
      <c r="HC88" s="276"/>
      <c r="HD88" s="276"/>
      <c r="HE88" s="276"/>
      <c r="HF88" s="276"/>
      <c r="HG88" s="276"/>
      <c r="HH88" s="276"/>
      <c r="HI88" s="276"/>
      <c r="HJ88" s="276"/>
      <c r="HK88" s="276"/>
      <c r="HL88" s="276"/>
      <c r="HM88" s="276"/>
      <c r="HN88" s="276"/>
      <c r="HO88" s="276"/>
      <c r="HP88" s="276"/>
      <c r="HQ88" s="276"/>
      <c r="HR88" s="276"/>
      <c r="HS88" s="276"/>
      <c r="HT88" s="276"/>
      <c r="HU88" s="276"/>
      <c r="HV88" s="276"/>
      <c r="HW88" s="276"/>
      <c r="HX88" s="276"/>
      <c r="HY88" s="276"/>
      <c r="HZ88" s="276"/>
      <c r="IA88" s="276"/>
      <c r="IB88" s="276"/>
      <c r="IC88" s="276"/>
      <c r="ID88" s="276"/>
      <c r="IE88" s="276"/>
      <c r="IF88" s="276"/>
      <c r="IG88" s="276"/>
      <c r="IH88" s="276"/>
      <c r="II88" s="276"/>
      <c r="IJ88" s="276"/>
      <c r="IK88" s="276"/>
      <c r="IL88" s="276"/>
      <c r="IM88" s="276"/>
      <c r="IN88" s="276"/>
      <c r="IO88" s="276"/>
      <c r="IP88" s="276"/>
      <c r="IQ88" s="276"/>
      <c r="IR88" s="276"/>
      <c r="IS88" s="276"/>
      <c r="IT88" s="276"/>
      <c r="IU88" s="276"/>
      <c r="IV88" s="276"/>
      <c r="IW88" s="276"/>
    </row>
  </sheetData>
  <mergeCells count="17">
    <mergeCell ref="B53:E53"/>
    <mergeCell ref="J11:K11"/>
    <mergeCell ref="A16:K16"/>
    <mergeCell ref="A32:K32"/>
    <mergeCell ref="A38:K38"/>
    <mergeCell ref="A44:K44"/>
    <mergeCell ref="B52:F52"/>
    <mergeCell ref="A7:K7"/>
    <mergeCell ref="A8:K8"/>
    <mergeCell ref="A10:A11"/>
    <mergeCell ref="B10:B11"/>
    <mergeCell ref="C10:C12"/>
    <mergeCell ref="D10:E10"/>
    <mergeCell ref="F10:K10"/>
    <mergeCell ref="D11:E11"/>
    <mergeCell ref="F11:G11"/>
    <mergeCell ref="H11:I11"/>
  </mergeCells>
  <pageMargins left="0.25" right="0.25" top="0.75" bottom="0.75" header="0.3" footer="0.3"/>
  <pageSetup paperSize="9" scale="77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I27"/>
  <sheetViews>
    <sheetView view="pageBreakPreview" topLeftCell="A13" zoomScaleSheetLayoutView="100" workbookViewId="0">
      <selection activeCell="H23" sqref="H23"/>
    </sheetView>
  </sheetViews>
  <sheetFormatPr defaultRowHeight="15"/>
  <cols>
    <col min="1" max="1" width="7.140625" customWidth="1"/>
    <col min="2" max="2" width="41.5703125" customWidth="1"/>
    <col min="3" max="3" width="13.140625" customWidth="1"/>
    <col min="4" max="4" width="12.28515625" customWidth="1"/>
    <col min="5" max="5" width="11.5703125" customWidth="1"/>
    <col min="6" max="6" width="14.42578125" customWidth="1"/>
    <col min="7" max="7" width="14.85546875" customWidth="1"/>
  </cols>
  <sheetData>
    <row r="2" spans="1:9" ht="15.75">
      <c r="B2" s="456" t="s">
        <v>256</v>
      </c>
      <c r="C2" s="456"/>
      <c r="D2" s="456"/>
      <c r="E2" s="456"/>
      <c r="F2" s="456"/>
    </row>
    <row r="3" spans="1:9" ht="15.75">
      <c r="B3" s="456" t="s">
        <v>257</v>
      </c>
      <c r="C3" s="456"/>
      <c r="D3" s="456"/>
      <c r="E3" s="456"/>
      <c r="F3" s="456"/>
    </row>
    <row r="4" spans="1:9" ht="15.75">
      <c r="B4" s="456" t="s">
        <v>258</v>
      </c>
      <c r="C4" s="456"/>
      <c r="D4" s="456"/>
      <c r="E4" s="456"/>
      <c r="F4" s="456"/>
    </row>
    <row r="5" spans="1:9" ht="15.75">
      <c r="B5" s="456" t="s">
        <v>259</v>
      </c>
      <c r="C5" s="456"/>
      <c r="D5" s="456"/>
      <c r="E5" s="456"/>
      <c r="F5" s="456"/>
    </row>
    <row r="6" spans="1:9">
      <c r="F6" t="s">
        <v>260</v>
      </c>
    </row>
    <row r="7" spans="1:9">
      <c r="A7" s="508" t="s">
        <v>261</v>
      </c>
      <c r="B7" s="508" t="s">
        <v>262</v>
      </c>
      <c r="C7" s="509" t="s">
        <v>263</v>
      </c>
      <c r="D7" s="508" t="s">
        <v>264</v>
      </c>
      <c r="E7" s="508"/>
      <c r="F7" s="508"/>
    </row>
    <row r="8" spans="1:9" ht="45" customHeight="1">
      <c r="A8" s="508"/>
      <c r="B8" s="508"/>
      <c r="C8" s="509"/>
      <c r="D8" s="207" t="s">
        <v>9</v>
      </c>
      <c r="E8" s="207" t="s">
        <v>10</v>
      </c>
      <c r="F8" s="207" t="s">
        <v>7</v>
      </c>
    </row>
    <row r="9" spans="1:9" ht="30">
      <c r="A9" s="254">
        <v>1</v>
      </c>
      <c r="B9" s="312" t="s">
        <v>265</v>
      </c>
      <c r="C9" s="254" t="s">
        <v>266</v>
      </c>
      <c r="D9" s="220">
        <v>5874.47</v>
      </c>
      <c r="E9" s="313">
        <v>17531.28</v>
      </c>
      <c r="F9" s="220">
        <f>E9+D9</f>
        <v>23405.75</v>
      </c>
      <c r="G9" t="s">
        <v>285</v>
      </c>
    </row>
    <row r="10" spans="1:9" ht="30">
      <c r="A10" s="254">
        <v>2</v>
      </c>
      <c r="B10" s="23" t="s">
        <v>267</v>
      </c>
      <c r="C10" s="314" t="s">
        <v>268</v>
      </c>
      <c r="D10" s="315">
        <v>34.25</v>
      </c>
      <c r="E10" s="315" t="s">
        <v>269</v>
      </c>
      <c r="F10" s="315"/>
    </row>
    <row r="11" spans="1:9" ht="30">
      <c r="A11" s="502">
        <v>3</v>
      </c>
      <c r="B11" s="23" t="s">
        <v>270</v>
      </c>
      <c r="C11" s="314" t="s">
        <v>268</v>
      </c>
      <c r="D11" s="316">
        <v>5.55</v>
      </c>
      <c r="E11" s="315" t="s">
        <v>269</v>
      </c>
      <c r="F11" s="315"/>
    </row>
    <row r="12" spans="1:9">
      <c r="A12" s="503"/>
      <c r="B12" s="81" t="s">
        <v>271</v>
      </c>
      <c r="C12" s="317" t="s">
        <v>268</v>
      </c>
      <c r="D12" s="318">
        <f>D11*2.199</f>
        <v>12.20445</v>
      </c>
      <c r="E12" s="318" t="s">
        <v>269</v>
      </c>
      <c r="F12" s="318"/>
      <c r="G12" s="506" t="s">
        <v>286</v>
      </c>
      <c r="H12" s="507"/>
      <c r="I12" s="327" t="s">
        <v>287</v>
      </c>
    </row>
    <row r="13" spans="1:9" ht="30">
      <c r="A13" s="254">
        <v>4</v>
      </c>
      <c r="B13" s="80" t="s">
        <v>272</v>
      </c>
      <c r="C13" s="149" t="s">
        <v>273</v>
      </c>
      <c r="D13" s="220">
        <f>D14*12</f>
        <v>739391.76</v>
      </c>
      <c r="E13" s="220" t="s">
        <v>274</v>
      </c>
      <c r="F13" s="220"/>
    </row>
    <row r="14" spans="1:9" ht="30">
      <c r="A14" s="504">
        <v>5</v>
      </c>
      <c r="B14" s="23" t="s">
        <v>270</v>
      </c>
      <c r="C14" s="314" t="s">
        <v>273</v>
      </c>
      <c r="D14" s="315">
        <v>61615.98</v>
      </c>
      <c r="E14" s="315" t="s">
        <v>269</v>
      </c>
      <c r="F14" s="315"/>
    </row>
    <row r="15" spans="1:9">
      <c r="A15" s="505"/>
      <c r="B15" s="17" t="s">
        <v>271</v>
      </c>
      <c r="C15" s="146" t="s">
        <v>273</v>
      </c>
      <c r="D15" s="319">
        <f>D14*2.199</f>
        <v>135493.54001999999</v>
      </c>
      <c r="E15" s="319" t="s">
        <v>269</v>
      </c>
      <c r="F15" s="319"/>
      <c r="H15" s="327" t="s">
        <v>288</v>
      </c>
    </row>
    <row r="16" spans="1:9" ht="30">
      <c r="A16" s="314">
        <v>6</v>
      </c>
      <c r="B16" s="23" t="s">
        <v>275</v>
      </c>
      <c r="C16" s="314" t="s">
        <v>276</v>
      </c>
      <c r="D16" s="315" t="s">
        <v>269</v>
      </c>
      <c r="E16" s="320">
        <v>1241.4000000000001</v>
      </c>
      <c r="F16" s="315"/>
    </row>
    <row r="17" spans="1:8" ht="30">
      <c r="A17" s="504">
        <v>7</v>
      </c>
      <c r="B17" s="23" t="s">
        <v>277</v>
      </c>
      <c r="C17" s="314" t="s">
        <v>278</v>
      </c>
      <c r="D17" s="315" t="s">
        <v>269</v>
      </c>
      <c r="E17" s="315">
        <v>23.17</v>
      </c>
      <c r="F17" s="315"/>
      <c r="G17" s="328" t="s">
        <v>289</v>
      </c>
    </row>
    <row r="18" spans="1:8">
      <c r="A18" s="505"/>
      <c r="B18" s="17" t="s">
        <v>279</v>
      </c>
      <c r="C18" s="321" t="s">
        <v>278</v>
      </c>
      <c r="D18" s="319" t="s">
        <v>269</v>
      </c>
      <c r="E18" s="319">
        <f>E17* 2.199</f>
        <v>50.950830000000003</v>
      </c>
      <c r="F18" s="318"/>
      <c r="H18" s="327" t="s">
        <v>290</v>
      </c>
    </row>
    <row r="19" spans="1:8" ht="45">
      <c r="A19" s="504">
        <v>8</v>
      </c>
      <c r="B19" s="23" t="s">
        <v>280</v>
      </c>
      <c r="C19" s="314" t="s">
        <v>278</v>
      </c>
      <c r="D19" s="315"/>
      <c r="E19" s="322" t="s">
        <v>269</v>
      </c>
      <c r="F19" s="315">
        <v>34.25</v>
      </c>
      <c r="G19" t="s">
        <v>291</v>
      </c>
    </row>
    <row r="20" spans="1:8">
      <c r="A20" s="505"/>
      <c r="B20" s="17" t="s">
        <v>281</v>
      </c>
      <c r="C20" s="323" t="s">
        <v>278</v>
      </c>
      <c r="D20" s="319"/>
      <c r="E20" s="324" t="s">
        <v>269</v>
      </c>
      <c r="F20" s="319">
        <f>F19*2.199</f>
        <v>75.315749999999994</v>
      </c>
      <c r="G20" t="s">
        <v>292</v>
      </c>
    </row>
    <row r="21" spans="1:8" ht="30">
      <c r="A21" s="146"/>
      <c r="B21" s="17" t="s">
        <v>282</v>
      </c>
      <c r="C21" s="325" t="s">
        <v>276</v>
      </c>
      <c r="D21" s="319"/>
      <c r="E21" s="319"/>
      <c r="F21" s="319">
        <v>1657.37</v>
      </c>
    </row>
    <row r="24" spans="1:8">
      <c r="B24" s="326" t="s">
        <v>283</v>
      </c>
    </row>
    <row r="25" spans="1:8">
      <c r="B25" s="326" t="s">
        <v>284</v>
      </c>
      <c r="E25" t="s">
        <v>151</v>
      </c>
    </row>
    <row r="27" spans="1:8">
      <c r="B27" t="s">
        <v>152</v>
      </c>
      <c r="E27" t="s">
        <v>116</v>
      </c>
    </row>
  </sheetData>
  <mergeCells count="13">
    <mergeCell ref="B2:F2"/>
    <mergeCell ref="B3:F3"/>
    <mergeCell ref="B4:F4"/>
    <mergeCell ref="B5:F5"/>
    <mergeCell ref="A7:A8"/>
    <mergeCell ref="B7:B8"/>
    <mergeCell ref="C7:C8"/>
    <mergeCell ref="D7:F7"/>
    <mergeCell ref="A11:A12"/>
    <mergeCell ref="A14:A15"/>
    <mergeCell ref="A17:A18"/>
    <mergeCell ref="A19:A20"/>
    <mergeCell ref="G12:H12"/>
  </mergeCells>
  <pageMargins left="0.7" right="0.7" top="0.75" bottom="0.75" header="0.3" footer="0.3"/>
  <pageSetup paperSize="9" scale="87" orientation="portrait" verticalDpi="0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структура вся ЗП</vt:lpstr>
      <vt:lpstr>структура - ЗП на внески</vt:lpstr>
      <vt:lpstr>газ</vt:lpstr>
      <vt:lpstr>1 Гкал</vt:lpstr>
      <vt:lpstr>постач нове</vt:lpstr>
      <vt:lpstr>структура рішення</vt:lpstr>
      <vt:lpstr>населен</vt:lpstr>
      <vt:lpstr>бюдж</vt:lpstr>
      <vt:lpstr>Лист1</vt:lpstr>
      <vt:lpstr>інші</vt:lpstr>
      <vt:lpstr>Лист4</vt:lpstr>
      <vt:lpstr>населен!Область_печати</vt:lpstr>
      <vt:lpstr>'постач нове'!Область_печати</vt:lpstr>
      <vt:lpstr>'структура - ЗП на внески'!Область_печати</vt:lpstr>
      <vt:lpstr>'структура вся ЗП'!Область_печати</vt:lpstr>
      <vt:lpstr>'структура рішення'!Область_печати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2020-01-16T07:49:11Z</dcterms:modified>
</cp:coreProperties>
</file>