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515" firstSheet="1" activeTab="1"/>
  </bookViews>
  <sheets>
    <sheet name="структура" sheetId="2" state="hidden" r:id="rId1"/>
    <sheet name="до рішення" sheetId="3" r:id="rId2"/>
    <sheet name="газ" sheetId="4" state="hidden" r:id="rId3"/>
    <sheet name="ТЕ" sheetId="5" state="hidden" r:id="rId4"/>
    <sheet name="БО" sheetId="6" state="hidden" r:id="rId5"/>
    <sheet name="КП" sheetId="7" state="hidden" r:id="rId6"/>
    <sheet name="1 Гкал" sheetId="8" state="hidden" r:id="rId7"/>
    <sheet name="вироб" sheetId="9" state="hidden" r:id="rId8"/>
    <sheet name="пост" sheetId="10" state="hidden" r:id="rId9"/>
    <sheet name="трансп" sheetId="11" state="hidden" r:id="rId10"/>
  </sheets>
  <externalReferences>
    <externalReference r:id="rId11"/>
  </externalReferences>
  <definedNames>
    <definedName name="_xlnm.Print_Area" localSheetId="0">структура!$A$1:$O$101</definedName>
  </definedNames>
  <calcPr calcId="124519"/>
</workbook>
</file>

<file path=xl/calcChain.xml><?xml version="1.0" encoding="utf-8"?>
<calcChain xmlns="http://schemas.openxmlformats.org/spreadsheetml/2006/main">
  <c r="H49" i="3"/>
  <c r="G29" i="4" l="1"/>
  <c r="F29"/>
  <c r="G28"/>
  <c r="F28"/>
  <c r="E26"/>
  <c r="E25"/>
  <c r="D22"/>
  <c r="D19"/>
  <c r="G15"/>
  <c r="D15"/>
  <c r="G11"/>
  <c r="D11"/>
  <c r="D23" s="1"/>
  <c r="D30" i="11" l="1"/>
  <c r="D29"/>
  <c r="D27"/>
  <c r="D26"/>
  <c r="D25"/>
  <c r="D23"/>
  <c r="D22"/>
  <c r="D21"/>
  <c r="D20"/>
  <c r="D18"/>
  <c r="D17"/>
  <c r="D16"/>
  <c r="G15"/>
  <c r="F15"/>
  <c r="E15"/>
  <c r="D15" s="1"/>
  <c r="D14"/>
  <c r="D13"/>
  <c r="D12"/>
  <c r="D11"/>
  <c r="D10"/>
  <c r="D9"/>
  <c r="G8"/>
  <c r="F8"/>
  <c r="F7" s="1"/>
  <c r="F19" s="1"/>
  <c r="F24" s="1"/>
  <c r="F28" s="1"/>
  <c r="E8"/>
  <c r="G7"/>
  <c r="G19" s="1"/>
  <c r="G24" s="1"/>
  <c r="G28" s="1"/>
  <c r="E7"/>
  <c r="E19" s="1"/>
  <c r="D30" i="10"/>
  <c r="D29"/>
  <c r="D27"/>
  <c r="D26"/>
  <c r="D25"/>
  <c r="D23"/>
  <c r="D22"/>
  <c r="D21"/>
  <c r="D20"/>
  <c r="D18"/>
  <c r="D17"/>
  <c r="D16"/>
  <c r="G15"/>
  <c r="F15"/>
  <c r="E15"/>
  <c r="D15" s="1"/>
  <c r="D14"/>
  <c r="D13"/>
  <c r="D12"/>
  <c r="D11"/>
  <c r="D10"/>
  <c r="D9"/>
  <c r="G8"/>
  <c r="F8"/>
  <c r="E8"/>
  <c r="D8" s="1"/>
  <c r="G7"/>
  <c r="G19" s="1"/>
  <c r="G24" s="1"/>
  <c r="G28" s="1"/>
  <c r="F7"/>
  <c r="F19" s="1"/>
  <c r="F24" s="1"/>
  <c r="F28" s="1"/>
  <c r="E7"/>
  <c r="D7" s="1"/>
  <c r="D30" i="9"/>
  <c r="D29"/>
  <c r="D27"/>
  <c r="D26"/>
  <c r="D25"/>
  <c r="D23"/>
  <c r="D22"/>
  <c r="D21"/>
  <c r="D20"/>
  <c r="D18"/>
  <c r="D17"/>
  <c r="D16"/>
  <c r="G15"/>
  <c r="F15"/>
  <c r="E15"/>
  <c r="D15"/>
  <c r="D14"/>
  <c r="D13"/>
  <c r="D12"/>
  <c r="D11"/>
  <c r="D10"/>
  <c r="D9"/>
  <c r="G8"/>
  <c r="F8"/>
  <c r="E8"/>
  <c r="G7"/>
  <c r="G19" s="1"/>
  <c r="G24" s="1"/>
  <c r="G28" s="1"/>
  <c r="E7"/>
  <c r="D33" i="8"/>
  <c r="D32"/>
  <c r="D30"/>
  <c r="D29"/>
  <c r="D28"/>
  <c r="G26"/>
  <c r="F26"/>
  <c r="E26"/>
  <c r="D26" s="1"/>
  <c r="G25"/>
  <c r="F25"/>
  <c r="E25"/>
  <c r="D25"/>
  <c r="D24"/>
  <c r="D23"/>
  <c r="D21"/>
  <c r="D20"/>
  <c r="D19"/>
  <c r="D18"/>
  <c r="G17"/>
  <c r="F17"/>
  <c r="E17"/>
  <c r="D17"/>
  <c r="D16"/>
  <c r="D14"/>
  <c r="D13"/>
  <c r="D12"/>
  <c r="D11"/>
  <c r="D10"/>
  <c r="G8"/>
  <c r="F8"/>
  <c r="E8"/>
  <c r="D8"/>
  <c r="G7"/>
  <c r="G22" s="1"/>
  <c r="G27" s="1"/>
  <c r="G6" s="1"/>
  <c r="G31" s="1"/>
  <c r="G34" s="1"/>
  <c r="G35" s="1"/>
  <c r="F7"/>
  <c r="F22" s="1"/>
  <c r="F27" s="1"/>
  <c r="F6" s="1"/>
  <c r="F31" s="1"/>
  <c r="F34" s="1"/>
  <c r="F35" s="1"/>
  <c r="E7"/>
  <c r="E22" s="1"/>
  <c r="E27" s="1"/>
  <c r="D7"/>
  <c r="D22" s="1"/>
  <c r="D12" i="7"/>
  <c r="D10"/>
  <c r="F9"/>
  <c r="D12" i="6"/>
  <c r="D10"/>
  <c r="F9"/>
  <c r="D52" i="5"/>
  <c r="D50"/>
  <c r="F46"/>
  <c r="F20"/>
  <c r="E18"/>
  <c r="D15"/>
  <c r="D13"/>
  <c r="D12"/>
  <c r="F9"/>
  <c r="K43" i="3"/>
  <c r="K50" s="1"/>
  <c r="J43"/>
  <c r="I43"/>
  <c r="H43"/>
  <c r="G43"/>
  <c r="G50" s="1"/>
  <c r="F43"/>
  <c r="E43"/>
  <c r="K42"/>
  <c r="J42"/>
  <c r="I42"/>
  <c r="H42"/>
  <c r="G42"/>
  <c r="G49" s="1"/>
  <c r="F42"/>
  <c r="K41"/>
  <c r="J41"/>
  <c r="I41"/>
  <c r="H41"/>
  <c r="G41"/>
  <c r="F41"/>
  <c r="D40"/>
  <c r="K37"/>
  <c r="J37"/>
  <c r="I37"/>
  <c r="H37"/>
  <c r="G37"/>
  <c r="F37"/>
  <c r="J36"/>
  <c r="H36"/>
  <c r="G36"/>
  <c r="F36"/>
  <c r="F35" s="1"/>
  <c r="G35"/>
  <c r="D34"/>
  <c r="E37" s="1"/>
  <c r="J31"/>
  <c r="J50" s="1"/>
  <c r="H31"/>
  <c r="H50" s="1"/>
  <c r="F31"/>
  <c r="F50" s="1"/>
  <c r="D31"/>
  <c r="J29"/>
  <c r="H29"/>
  <c r="J28"/>
  <c r="H28"/>
  <c r="F28"/>
  <c r="J27"/>
  <c r="J46" s="1"/>
  <c r="H27"/>
  <c r="H46" s="1"/>
  <c r="F27"/>
  <c r="F46" s="1"/>
  <c r="J26"/>
  <c r="J45" s="1"/>
  <c r="H26"/>
  <c r="H45" s="1"/>
  <c r="F26"/>
  <c r="F45" s="1"/>
  <c r="K25"/>
  <c r="I25"/>
  <c r="I23" s="1"/>
  <c r="G25"/>
  <c r="D25"/>
  <c r="K24"/>
  <c r="K23" s="1"/>
  <c r="I24"/>
  <c r="G24"/>
  <c r="G23" s="1"/>
  <c r="D24"/>
  <c r="E24" s="1"/>
  <c r="J23"/>
  <c r="K31" s="1"/>
  <c r="K29" s="1"/>
  <c r="H23"/>
  <c r="I31" s="1"/>
  <c r="I29" s="1"/>
  <c r="F23"/>
  <c r="G31" s="1"/>
  <c r="D23"/>
  <c r="E31" s="1"/>
  <c r="K21"/>
  <c r="I21"/>
  <c r="G21"/>
  <c r="I20"/>
  <c r="D20"/>
  <c r="K19"/>
  <c r="I19"/>
  <c r="G19"/>
  <c r="E19"/>
  <c r="D19"/>
  <c r="K18"/>
  <c r="J18"/>
  <c r="K27" s="1"/>
  <c r="I18"/>
  <c r="H18"/>
  <c r="I27" s="1"/>
  <c r="G18"/>
  <c r="F18"/>
  <c r="G27" s="1"/>
  <c r="D15"/>
  <c r="D14"/>
  <c r="E21" s="1"/>
  <c r="D86" i="2"/>
  <c r="D85"/>
  <c r="E83"/>
  <c r="E82"/>
  <c r="D82" s="1"/>
  <c r="D81" s="1"/>
  <c r="O81"/>
  <c r="N81"/>
  <c r="M81"/>
  <c r="L81"/>
  <c r="K81"/>
  <c r="J81"/>
  <c r="I81"/>
  <c r="H81"/>
  <c r="G81"/>
  <c r="F81"/>
  <c r="E81"/>
  <c r="M78"/>
  <c r="J78"/>
  <c r="G78"/>
  <c r="F78"/>
  <c r="E78"/>
  <c r="D78" s="1"/>
  <c r="M77"/>
  <c r="J77"/>
  <c r="G77"/>
  <c r="F77"/>
  <c r="E77"/>
  <c r="D77" s="1"/>
  <c r="M76"/>
  <c r="J76"/>
  <c r="G76"/>
  <c r="F76"/>
  <c r="E76"/>
  <c r="D76" s="1"/>
  <c r="M75"/>
  <c r="J75"/>
  <c r="G75"/>
  <c r="F75"/>
  <c r="E75"/>
  <c r="D75" s="1"/>
  <c r="M74"/>
  <c r="J74"/>
  <c r="G74"/>
  <c r="F74"/>
  <c r="E74"/>
  <c r="D74" s="1"/>
  <c r="M73"/>
  <c r="J73"/>
  <c r="G73"/>
  <c r="F73"/>
  <c r="E73"/>
  <c r="D73" s="1"/>
  <c r="M72"/>
  <c r="J72"/>
  <c r="G72"/>
  <c r="F72"/>
  <c r="E72"/>
  <c r="D72" s="1"/>
  <c r="M71"/>
  <c r="J71"/>
  <c r="G71"/>
  <c r="F71"/>
  <c r="E71"/>
  <c r="D71" s="1"/>
  <c r="M70"/>
  <c r="J70"/>
  <c r="G70"/>
  <c r="F70"/>
  <c r="E70"/>
  <c r="D70" s="1"/>
  <c r="M69"/>
  <c r="J69"/>
  <c r="G69"/>
  <c r="F69"/>
  <c r="E69"/>
  <c r="D69" s="1"/>
  <c r="M68"/>
  <c r="G68"/>
  <c r="F68"/>
  <c r="E68"/>
  <c r="D68"/>
  <c r="M67"/>
  <c r="J67"/>
  <c r="G67"/>
  <c r="F67"/>
  <c r="E67"/>
  <c r="D67"/>
  <c r="N66"/>
  <c r="M66"/>
  <c r="K66"/>
  <c r="J66"/>
  <c r="H66"/>
  <c r="G66"/>
  <c r="F66"/>
  <c r="E66"/>
  <c r="D66" s="1"/>
  <c r="M65"/>
  <c r="J65"/>
  <c r="G65"/>
  <c r="E65"/>
  <c r="D65"/>
  <c r="M64"/>
  <c r="J64"/>
  <c r="G64"/>
  <c r="E64"/>
  <c r="D64" s="1"/>
  <c r="M63"/>
  <c r="J63"/>
  <c r="G63"/>
  <c r="E63"/>
  <c r="D63"/>
  <c r="M62"/>
  <c r="J62"/>
  <c r="G62"/>
  <c r="E62"/>
  <c r="D62" s="1"/>
  <c r="M61"/>
  <c r="J61"/>
  <c r="G61"/>
  <c r="E61"/>
  <c r="D61"/>
  <c r="M60"/>
  <c r="J60"/>
  <c r="G60"/>
  <c r="E60"/>
  <c r="D60" s="1"/>
  <c r="M59"/>
  <c r="J59"/>
  <c r="G59"/>
  <c r="E59"/>
  <c r="D59"/>
  <c r="M58"/>
  <c r="J58"/>
  <c r="G58"/>
  <c r="E58"/>
  <c r="D58" s="1"/>
  <c r="M57"/>
  <c r="J57"/>
  <c r="G57"/>
  <c r="E57"/>
  <c r="D57"/>
  <c r="M56"/>
  <c r="J56"/>
  <c r="G56"/>
  <c r="E56"/>
  <c r="D56" s="1"/>
  <c r="M55"/>
  <c r="J55"/>
  <c r="G55"/>
  <c r="E55"/>
  <c r="D55"/>
  <c r="M54"/>
  <c r="J54"/>
  <c r="G54"/>
  <c r="E54"/>
  <c r="D54" s="1"/>
  <c r="M53"/>
  <c r="J53"/>
  <c r="G53"/>
  <c r="E53"/>
  <c r="D53"/>
  <c r="M52"/>
  <c r="J52"/>
  <c r="G52"/>
  <c r="E52"/>
  <c r="D52" s="1"/>
  <c r="M51"/>
  <c r="J51"/>
  <c r="G51"/>
  <c r="E51"/>
  <c r="D51"/>
  <c r="M50"/>
  <c r="J50"/>
  <c r="G50"/>
  <c r="E50"/>
  <c r="D50" s="1"/>
  <c r="M49"/>
  <c r="J49"/>
  <c r="G49"/>
  <c r="E49"/>
  <c r="D49"/>
  <c r="M48"/>
  <c r="J48"/>
  <c r="G48"/>
  <c r="E48"/>
  <c r="D48" s="1"/>
  <c r="M47"/>
  <c r="J47"/>
  <c r="G47"/>
  <c r="E47"/>
  <c r="D47"/>
  <c r="M46"/>
  <c r="J46"/>
  <c r="G46"/>
  <c r="E46"/>
  <c r="D46" s="1"/>
  <c r="M45"/>
  <c r="J45"/>
  <c r="G45"/>
  <c r="E45"/>
  <c r="D45"/>
  <c r="M44"/>
  <c r="J44"/>
  <c r="G44"/>
  <c r="E44"/>
  <c r="D44" s="1"/>
  <c r="M43"/>
  <c r="J43"/>
  <c r="G43"/>
  <c r="E43"/>
  <c r="D43"/>
  <c r="M42"/>
  <c r="J42"/>
  <c r="G42"/>
  <c r="E42"/>
  <c r="D42" s="1"/>
  <c r="N41"/>
  <c r="M41" s="1"/>
  <c r="K41"/>
  <c r="J41" s="1"/>
  <c r="H41"/>
  <c r="F41"/>
  <c r="L40"/>
  <c r="L80" s="1"/>
  <c r="L84" s="1"/>
  <c r="L92" s="1"/>
  <c r="L97" s="1"/>
  <c r="M39"/>
  <c r="J39"/>
  <c r="G39"/>
  <c r="F39"/>
  <c r="E39"/>
  <c r="D39"/>
  <c r="M38"/>
  <c r="J38"/>
  <c r="G38"/>
  <c r="F38"/>
  <c r="E38"/>
  <c r="D38"/>
  <c r="M37"/>
  <c r="J37"/>
  <c r="G37"/>
  <c r="F37"/>
  <c r="E37"/>
  <c r="D37"/>
  <c r="M36"/>
  <c r="J36"/>
  <c r="G36"/>
  <c r="F36"/>
  <c r="E36"/>
  <c r="D36"/>
  <c r="M35"/>
  <c r="J35"/>
  <c r="G35"/>
  <c r="F35"/>
  <c r="E35"/>
  <c r="D35"/>
  <c r="M33"/>
  <c r="J33"/>
  <c r="G33"/>
  <c r="F33"/>
  <c r="E33"/>
  <c r="D33"/>
  <c r="M32"/>
  <c r="J32"/>
  <c r="G32"/>
  <c r="F32"/>
  <c r="E32"/>
  <c r="D32"/>
  <c r="M31"/>
  <c r="J31"/>
  <c r="G31"/>
  <c r="F31"/>
  <c r="E31"/>
  <c r="D31"/>
  <c r="M30"/>
  <c r="J30"/>
  <c r="G30"/>
  <c r="F30"/>
  <c r="E30"/>
  <c r="D30"/>
  <c r="M29"/>
  <c r="J29"/>
  <c r="G29"/>
  <c r="F29"/>
  <c r="E29"/>
  <c r="D29"/>
  <c r="M28"/>
  <c r="G28"/>
  <c r="F28"/>
  <c r="E28"/>
  <c r="D28" s="1"/>
  <c r="M27"/>
  <c r="J27"/>
  <c r="G27"/>
  <c r="F27"/>
  <c r="E27"/>
  <c r="D27" s="1"/>
  <c r="M26"/>
  <c r="J26"/>
  <c r="G26"/>
  <c r="F26"/>
  <c r="E26"/>
  <c r="D26" s="1"/>
  <c r="M25"/>
  <c r="J25"/>
  <c r="G25"/>
  <c r="F25"/>
  <c r="E25"/>
  <c r="D25" s="1"/>
  <c r="N24"/>
  <c r="M24" s="1"/>
  <c r="K24"/>
  <c r="H24"/>
  <c r="F24"/>
  <c r="M23"/>
  <c r="J23"/>
  <c r="G23"/>
  <c r="F23"/>
  <c r="E23"/>
  <c r="D23"/>
  <c r="N22"/>
  <c r="M22"/>
  <c r="K22"/>
  <c r="J22"/>
  <c r="H22"/>
  <c r="G22"/>
  <c r="F22"/>
  <c r="E22"/>
  <c r="D22" s="1"/>
  <c r="N20"/>
  <c r="M20" s="1"/>
  <c r="K20"/>
  <c r="J20" s="1"/>
  <c r="I20"/>
  <c r="F20" s="1"/>
  <c r="H20"/>
  <c r="G20"/>
  <c r="E20"/>
  <c r="D20" s="1"/>
  <c r="M19"/>
  <c r="J19"/>
  <c r="G19"/>
  <c r="F19"/>
  <c r="E19"/>
  <c r="D19" s="1"/>
  <c r="M18"/>
  <c r="J18"/>
  <c r="G18"/>
  <c r="F18"/>
  <c r="E18"/>
  <c r="D18" s="1"/>
  <c r="M17"/>
  <c r="J17"/>
  <c r="G17"/>
  <c r="F17"/>
  <c r="E17"/>
  <c r="D17" s="1"/>
  <c r="M16"/>
  <c r="J16"/>
  <c r="G16"/>
  <c r="F16"/>
  <c r="E16"/>
  <c r="D16" s="1"/>
  <c r="M15"/>
  <c r="J15"/>
  <c r="G15"/>
  <c r="F15"/>
  <c r="E15"/>
  <c r="D15" s="1"/>
  <c r="M13"/>
  <c r="J13"/>
  <c r="G13"/>
  <c r="D13" s="1"/>
  <c r="F13"/>
  <c r="E13"/>
  <c r="O12"/>
  <c r="O10" s="1"/>
  <c r="N12"/>
  <c r="M12"/>
  <c r="L12"/>
  <c r="K12"/>
  <c r="J12" s="1"/>
  <c r="I12"/>
  <c r="F12" s="1"/>
  <c r="H12"/>
  <c r="G12"/>
  <c r="E12"/>
  <c r="D11"/>
  <c r="N10"/>
  <c r="M10"/>
  <c r="L10"/>
  <c r="K10"/>
  <c r="J10"/>
  <c r="I10"/>
  <c r="F10" s="1"/>
  <c r="H10"/>
  <c r="G10"/>
  <c r="E10"/>
  <c r="D10" s="1"/>
  <c r="O9"/>
  <c r="O40" s="1"/>
  <c r="O80" s="1"/>
  <c r="N9"/>
  <c r="M9"/>
  <c r="L9"/>
  <c r="K9"/>
  <c r="J9" s="1"/>
  <c r="I9"/>
  <c r="I40" s="1"/>
  <c r="F40" s="1"/>
  <c r="H9"/>
  <c r="G9"/>
  <c r="E9"/>
  <c r="I8"/>
  <c r="D8" i="11" l="1"/>
  <c r="E24"/>
  <c r="D19"/>
  <c r="G31"/>
  <c r="G6"/>
  <c r="F31"/>
  <c r="F6"/>
  <c r="D7"/>
  <c r="E19" i="10"/>
  <c r="D19" s="1"/>
  <c r="F31"/>
  <c r="F6"/>
  <c r="G31"/>
  <c r="G6"/>
  <c r="F7" i="9"/>
  <c r="F19" s="1"/>
  <c r="F24" s="1"/>
  <c r="F28" s="1"/>
  <c r="D7"/>
  <c r="D8"/>
  <c r="G31"/>
  <c r="G6"/>
  <c r="F6"/>
  <c r="F31"/>
  <c r="E19"/>
  <c r="E6" i="8"/>
  <c r="D27"/>
  <c r="E20" i="3"/>
  <c r="D18"/>
  <c r="E23"/>
  <c r="F47"/>
  <c r="G28"/>
  <c r="G47" s="1"/>
  <c r="J47"/>
  <c r="K28"/>
  <c r="K47" s="1"/>
  <c r="H48"/>
  <c r="I36"/>
  <c r="I35" s="1"/>
  <c r="H35"/>
  <c r="D37"/>
  <c r="D50" s="1"/>
  <c r="E50"/>
  <c r="I50"/>
  <c r="D42"/>
  <c r="D41" s="1"/>
  <c r="E36"/>
  <c r="E35" s="1"/>
  <c r="J22"/>
  <c r="J17" s="1"/>
  <c r="F22"/>
  <c r="F17" s="1"/>
  <c r="G26"/>
  <c r="G46"/>
  <c r="I46"/>
  <c r="K26"/>
  <c r="K46"/>
  <c r="H22"/>
  <c r="H17" s="1"/>
  <c r="E25"/>
  <c r="D28"/>
  <c r="H47"/>
  <c r="I28"/>
  <c r="I47" s="1"/>
  <c r="D36"/>
  <c r="D35" s="1"/>
  <c r="J49"/>
  <c r="J48" s="1"/>
  <c r="K36"/>
  <c r="K35" s="1"/>
  <c r="J35"/>
  <c r="D43"/>
  <c r="E42"/>
  <c r="E41" s="1"/>
  <c r="G48"/>
  <c r="I49"/>
  <c r="I48" s="1"/>
  <c r="K49"/>
  <c r="K48" s="1"/>
  <c r="O84" i="2"/>
  <c r="O92" s="1"/>
  <c r="O97" s="1"/>
  <c r="O8"/>
  <c r="G24"/>
  <c r="E24"/>
  <c r="D24" s="1"/>
  <c r="H40"/>
  <c r="G41"/>
  <c r="E41"/>
  <c r="D41" s="1"/>
  <c r="I80"/>
  <c r="L8"/>
  <c r="F8" s="1"/>
  <c r="F9"/>
  <c r="D9" s="1"/>
  <c r="D12"/>
  <c r="K40"/>
  <c r="J24"/>
  <c r="N40"/>
  <c r="E28" i="11" l="1"/>
  <c r="D24"/>
  <c r="E24" i="10"/>
  <c r="E28" s="1"/>
  <c r="D24"/>
  <c r="D19" i="9"/>
  <c r="E24"/>
  <c r="E31" i="8"/>
  <c r="D6"/>
  <c r="D47" i="3"/>
  <c r="E28"/>
  <c r="E47" s="1"/>
  <c r="I26"/>
  <c r="F49"/>
  <c r="F48"/>
  <c r="IT35"/>
  <c r="K45"/>
  <c r="I45"/>
  <c r="G45"/>
  <c r="E27"/>
  <c r="D17"/>
  <c r="D27"/>
  <c r="E18"/>
  <c r="H80" i="2"/>
  <c r="G40"/>
  <c r="E40"/>
  <c r="D40" s="1"/>
  <c r="N80"/>
  <c r="M40"/>
  <c r="K80"/>
  <c r="J40"/>
  <c r="I84"/>
  <c r="F80"/>
  <c r="F84" s="1"/>
  <c r="D28" i="11" l="1"/>
  <c r="D31" s="1"/>
  <c r="E31"/>
  <c r="E6"/>
  <c r="D6" s="1"/>
  <c r="E31" i="10"/>
  <c r="E6"/>
  <c r="D6" s="1"/>
  <c r="D28"/>
  <c r="D31" s="1"/>
  <c r="E28" i="9"/>
  <c r="D24"/>
  <c r="D31" i="8"/>
  <c r="D34" s="1"/>
  <c r="D35" s="1"/>
  <c r="E34"/>
  <c r="E35" s="1"/>
  <c r="D46" i="3"/>
  <c r="D26"/>
  <c r="D45" s="1"/>
  <c r="E26"/>
  <c r="E46"/>
  <c r="E45" s="1"/>
  <c r="H84" i="2"/>
  <c r="G80"/>
  <c r="G84" s="1"/>
  <c r="H8"/>
  <c r="E80"/>
  <c r="I94"/>
  <c r="I99" s="1"/>
  <c r="I92"/>
  <c r="I97" s="1"/>
  <c r="K84"/>
  <c r="K91" s="1"/>
  <c r="K96" s="1"/>
  <c r="J80"/>
  <c r="J84" s="1"/>
  <c r="K8"/>
  <c r="J8" s="1"/>
  <c r="N8"/>
  <c r="M8" s="1"/>
  <c r="N84"/>
  <c r="N91" s="1"/>
  <c r="N96" s="1"/>
  <c r="M80"/>
  <c r="M84" s="1"/>
  <c r="E31" i="9" l="1"/>
  <c r="D28"/>
  <c r="D31" s="1"/>
  <c r="E6"/>
  <c r="D6" s="1"/>
  <c r="G8" i="2"/>
  <c r="E8"/>
  <c r="D8" s="1"/>
  <c r="H93"/>
  <c r="H98" s="1"/>
  <c r="H91"/>
  <c r="H96" s="1"/>
  <c r="P85"/>
  <c r="M88"/>
  <c r="M89" s="1"/>
  <c r="M87"/>
  <c r="J88"/>
  <c r="J89" s="1"/>
  <c r="J87"/>
  <c r="E84"/>
  <c r="D80"/>
  <c r="D84" s="1"/>
  <c r="G88"/>
  <c r="G89" s="1"/>
  <c r="G87"/>
  <c r="D88" l="1"/>
  <c r="D89" s="1"/>
  <c r="D87"/>
</calcChain>
</file>

<file path=xl/sharedStrings.xml><?xml version="1.0" encoding="utf-8"?>
<sst xmlns="http://schemas.openxmlformats.org/spreadsheetml/2006/main" count="795" uniqueCount="308">
  <si>
    <t>ПРАТ "Василівкатепломережа"</t>
  </si>
  <si>
    <t>Структура коригованого тарифу на  теплову енергію, її  виробництво, постачання і транспортування</t>
  </si>
  <si>
    <t>в опалювальний період ПРАТ "Василівкатепломережа"  на 2019 - 2020</t>
  </si>
  <si>
    <t>Найменування показника</t>
  </si>
  <si>
    <t>одиниця       виміру</t>
  </si>
  <si>
    <t>Разом</t>
  </si>
  <si>
    <t>Вартість, тис.гривень</t>
  </si>
  <si>
    <t>населення 68%</t>
  </si>
  <si>
    <t>бюджетні установи  27%</t>
  </si>
  <si>
    <t>інші споживачі 5%</t>
  </si>
  <si>
    <t>усього</t>
  </si>
  <si>
    <t>у тому числі</t>
  </si>
  <si>
    <t>умовно-постійна частина</t>
  </si>
  <si>
    <t>умовно-змінна частина</t>
  </si>
  <si>
    <t>Планові витрати операційної діяльності</t>
  </si>
  <si>
    <t>тис.грн</t>
  </si>
  <si>
    <t>Планова виробнича собівартість  теплової енергії, її  виробництва, постачання і транспортування</t>
  </si>
  <si>
    <t>Прямі матеріальні витрати, усього</t>
  </si>
  <si>
    <t>у тому числі :</t>
  </si>
  <si>
    <t>витрати на природний газ</t>
  </si>
  <si>
    <t>кількість природного газу</t>
  </si>
  <si>
    <t>тис.м3</t>
  </si>
  <si>
    <t>ціна природного газу</t>
  </si>
  <si>
    <t>грн/тис.м3</t>
  </si>
  <si>
    <t xml:space="preserve"> електрична енергія на технологічні потреби (ІІ клас напруги)</t>
  </si>
  <si>
    <t>вода на технологічні потреби</t>
  </si>
  <si>
    <t>матеріальні витрати</t>
  </si>
  <si>
    <t>інші  матеріальні витрати</t>
  </si>
  <si>
    <t>Прямі  витрати на оплату праці</t>
  </si>
  <si>
    <t>Інші   прямі витрати, усього</t>
  </si>
  <si>
    <t>відрахування на загальнообов"язкове державне соціальне страхування</t>
  </si>
  <si>
    <t>амортизація основних засобів та інших необоронтих матеріальних і нематеріальних активів виробничого призначення</t>
  </si>
  <si>
    <t>Загальновиробничі витрати, всього</t>
  </si>
  <si>
    <t>у т.ч.: -амортизація</t>
  </si>
  <si>
    <t xml:space="preserve"> охорона праці,техніка безпеки</t>
  </si>
  <si>
    <t>витрати на оплату праці</t>
  </si>
  <si>
    <t>держповірка та випробування</t>
  </si>
  <si>
    <t>екологічні витрати</t>
  </si>
  <si>
    <t>матеріальні, запасні частини</t>
  </si>
  <si>
    <t>обслуговування оргтехніки</t>
  </si>
  <si>
    <t>оренда основних засобів</t>
  </si>
  <si>
    <t>податки і збори</t>
  </si>
  <si>
    <t>гідрометрологія</t>
  </si>
  <si>
    <t>ремонт та обслуговування основних засобів</t>
  </si>
  <si>
    <t>страхування</t>
  </si>
  <si>
    <t>техобслуговування обладнання</t>
  </si>
  <si>
    <t>Повна собівартість реалізованої теплової енергії, її  виробництва і транспортування</t>
  </si>
  <si>
    <t>Адміністративні витрати, всього</t>
  </si>
  <si>
    <t>оплата праці</t>
  </si>
  <si>
    <t>відрядження</t>
  </si>
  <si>
    <t>вивіз сміття</t>
  </si>
  <si>
    <t>водопостачання і водовідведення</t>
  </si>
  <si>
    <t>електроенергія</t>
  </si>
  <si>
    <t>інформ-консульт послуги</t>
  </si>
  <si>
    <t>консульт., інформ., аудит послуги</t>
  </si>
  <si>
    <t>канцтовари</t>
  </si>
  <si>
    <t>корпор послуги</t>
  </si>
  <si>
    <t>оголошення в газеті</t>
  </si>
  <si>
    <t>передплата</t>
  </si>
  <si>
    <t>навчання</t>
  </si>
  <si>
    <t>послуги банку</t>
  </si>
  <si>
    <t>охорона адмінбудівлі</t>
  </si>
  <si>
    <t>поштові знаки</t>
  </si>
  <si>
    <t xml:space="preserve">страхування </t>
  </si>
  <si>
    <t>супровід ЗП</t>
  </si>
  <si>
    <t>зв"язок</t>
  </si>
  <si>
    <t>Витрати на збут, всього</t>
  </si>
  <si>
    <t>ут.ч.: амортизація</t>
  </si>
  <si>
    <t>збір абонентської плати</t>
  </si>
  <si>
    <t>пересилання</t>
  </si>
  <si>
    <t>судові витрати</t>
  </si>
  <si>
    <t>Інші операційні  витрати</t>
  </si>
  <si>
    <t>Витрати з операціної діяльності</t>
  </si>
  <si>
    <t>7+8+9+10</t>
  </si>
  <si>
    <t>Фінансові витрати</t>
  </si>
  <si>
    <t>Повна планова собівартість теплової енергії</t>
  </si>
  <si>
    <t>Плановий прибуток, усього</t>
  </si>
  <si>
    <t>відрахування до резервного капіталу</t>
  </si>
  <si>
    <t>податок на прибуток</t>
  </si>
  <si>
    <t>Вартість теплової енергії</t>
  </si>
  <si>
    <t>Реалізація теплової енернгії</t>
  </si>
  <si>
    <t>Гкал</t>
  </si>
  <si>
    <t>Теплове навантаження</t>
  </si>
  <si>
    <t>Гкал/год</t>
  </si>
  <si>
    <t>Собівартість теплової енергії за 1 Гкал</t>
  </si>
  <si>
    <t>грн/Гкал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</si>
  <si>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</si>
  <si>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</t>
  </si>
  <si>
    <t>Двоставковий тариф без податку на додану вартість:</t>
  </si>
  <si>
    <t>місячна  плата за одиницю теплового навантаження</t>
  </si>
  <si>
    <t>грн/(Гкал/г)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</si>
  <si>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</si>
  <si>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</si>
  <si>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грн/кв.м</t>
  </si>
  <si>
    <t>плата за одиницю реалізованої теплової енергії в будинках не обладнаних засобами обліку теплової енергії</t>
  </si>
  <si>
    <t>Двоставковий тариф з податком на додану вартість:</t>
  </si>
  <si>
    <t>місячна плата за одиницю теплвого навантаження</t>
  </si>
  <si>
    <t>Директор ПРАТ "Василівкатепломережа"                                                                                                                           М.М.Антонов</t>
  </si>
  <si>
    <t>Економіст                                                                                                                                                                                О.В.Глухій</t>
  </si>
  <si>
    <r>
      <t xml:space="preserve">Структура  двоставкових  тарифів  </t>
    </r>
    <r>
      <rPr>
        <b/>
        <u/>
        <sz val="14"/>
        <rFont val="Times New Roman"/>
        <family val="1"/>
        <charset val="204"/>
      </rPr>
      <t>на  теплову  енергію</t>
    </r>
  </si>
  <si>
    <t>без ПДВ</t>
  </si>
  <si>
    <t>№ з/п</t>
  </si>
  <si>
    <t>один вим</t>
  </si>
  <si>
    <t xml:space="preserve">Сумарні  та середньозважені </t>
  </si>
  <si>
    <t>Теплова енергія</t>
  </si>
  <si>
    <t>показники  по   підприємству</t>
  </si>
  <si>
    <t>для  потреб  населення</t>
  </si>
  <si>
    <t>для  потреб  бюджетних  установ</t>
  </si>
  <si>
    <t>для  потреб  інших  споживачів</t>
  </si>
  <si>
    <t>тис.грн.    на рік</t>
  </si>
  <si>
    <t>грн./Гкал  грн./Гкал/год</t>
  </si>
  <si>
    <t>тис.грн.   на рік</t>
  </si>
  <si>
    <t>тис.грн   на рік</t>
  </si>
  <si>
    <t xml:space="preserve">Обсяг реалізації теплової енергії власним споживачам  </t>
  </si>
  <si>
    <t>Гкал.</t>
  </si>
  <si>
    <t xml:space="preserve">Теплове навантаження  об'єктів теплоспоживання  власних споживачів               </t>
  </si>
  <si>
    <t>Гкал/ год</t>
  </si>
  <si>
    <t>Виробництво теплової енергії</t>
  </si>
  <si>
    <t>3</t>
  </si>
  <si>
    <t xml:space="preserve">Повна планова собівартість виробництва теплової енергії, усього, у т.ч.:         </t>
  </si>
  <si>
    <t>3.1</t>
  </si>
  <si>
    <t xml:space="preserve">умовно змінні витрати,  усього, у т.ч.:               </t>
  </si>
  <si>
    <t>3.1.1</t>
  </si>
  <si>
    <t xml:space="preserve">витрати на технологічне  паливо для виробництва теплової енергії котельнями      </t>
  </si>
  <si>
    <t>3.1.2</t>
  </si>
  <si>
    <t xml:space="preserve">витрати на технологічну електроенергію для виробництва теплової енергії котельнями      </t>
  </si>
  <si>
    <t>3.1.3</t>
  </si>
  <si>
    <t xml:space="preserve">покупна теплова енергія та собівартість теплової  енергії власних ТЕЦ, ТЕС, АЕС, когенераційних установок     </t>
  </si>
  <si>
    <t>3.2</t>
  </si>
  <si>
    <t xml:space="preserve">умовно постійні витрати, усього - решта витрат повної планової собівар-тості виробництва теплової енергії                               </t>
  </si>
  <si>
    <t>4</t>
  </si>
  <si>
    <t xml:space="preserve">Плановий прибуток в тарифах на вироб-ництво теплової енергії, усього, у т.ч.:      </t>
  </si>
  <si>
    <t>4.1</t>
  </si>
  <si>
    <t xml:space="preserve">в умовно-змінній частині   </t>
  </si>
  <si>
    <t>4.2</t>
  </si>
  <si>
    <t xml:space="preserve">в умовно-постійній частині   </t>
  </si>
  <si>
    <t>5</t>
  </si>
  <si>
    <t xml:space="preserve">умовно-змінна частина двоставкового тарифу на виробництво теплової енергії, у т.ч.:                         </t>
  </si>
  <si>
    <t>5.1</t>
  </si>
  <si>
    <t xml:space="preserve">складова собівартості                       </t>
  </si>
  <si>
    <t>5.2</t>
  </si>
  <si>
    <t xml:space="preserve">складова прибутку                                               </t>
  </si>
  <si>
    <t>6</t>
  </si>
  <si>
    <t xml:space="preserve">Умовно-постійна частина двоставкового тарифу на виробництво теплової енергії - місячна абонентська плата на одиницю теплового навантаження, у т.ч.:                                    </t>
  </si>
  <si>
    <t>6.1</t>
  </si>
  <si>
    <t xml:space="preserve">складова собівартості                   </t>
  </si>
  <si>
    <t>6.2</t>
  </si>
  <si>
    <t xml:space="preserve">складова прибутку                     </t>
  </si>
  <si>
    <t>Транспортування теплової енергії</t>
  </si>
  <si>
    <t>7</t>
  </si>
  <si>
    <t xml:space="preserve">Повна планова собівартість транспортування теплової енергії, усього - умовно-постійні витрати               </t>
  </si>
  <si>
    <t>8</t>
  </si>
  <si>
    <t xml:space="preserve">Плановий прибуток в тарифах на транспортування теплової енергії      </t>
  </si>
  <si>
    <t>9</t>
  </si>
  <si>
    <t xml:space="preserve">Місячна абонентська плата за транспортування теплової енергії на одиницю теплового навантаження, у т.ч.:                                </t>
  </si>
  <si>
    <t>9.1</t>
  </si>
  <si>
    <t>9.2</t>
  </si>
  <si>
    <t>Постачання теплової енергії</t>
  </si>
  <si>
    <t>10</t>
  </si>
  <si>
    <t xml:space="preserve">Повна планова собівартість постачання теплової енергії, усього - умовно-постійні витрати                    </t>
  </si>
  <si>
    <t>11</t>
  </si>
  <si>
    <t xml:space="preserve">Плановий прибуток в тарифах на постачання теплової енергії    </t>
  </si>
  <si>
    <t>12</t>
  </si>
  <si>
    <t xml:space="preserve">Місячна абонентська плата за постачання теплової енергії на одиницю теплового навантаження, у т.ч.:                                   </t>
  </si>
  <si>
    <t>12.1</t>
  </si>
  <si>
    <t>12.2</t>
  </si>
  <si>
    <t>Двоставкові тарифи на теплову енергію для кінцевих споживачів</t>
  </si>
  <si>
    <t>13</t>
  </si>
  <si>
    <t xml:space="preserve">Умовно-змінна частина двоставкового тарифу на  теплову енергію, у т.ч.:       </t>
  </si>
  <si>
    <t>13.1</t>
  </si>
  <si>
    <t xml:space="preserve">складова собівартості      </t>
  </si>
  <si>
    <t>13.2</t>
  </si>
  <si>
    <t xml:space="preserve">складова прибутку         </t>
  </si>
  <si>
    <t>14</t>
  </si>
  <si>
    <t xml:space="preserve">Умовно-постійна частина двостав-кового тарифу на теплову енергію - місячна абонентська плата на одиницю теплового навантаження:                            </t>
  </si>
  <si>
    <t>14.1</t>
  </si>
  <si>
    <t>14.2</t>
  </si>
  <si>
    <t>О.В.Глухій</t>
  </si>
  <si>
    <t>Условно пост.</t>
  </si>
  <si>
    <t>Условно перем.</t>
  </si>
  <si>
    <t>Всего</t>
  </si>
  <si>
    <t>Розрахунок зміни ціни на природний газ</t>
  </si>
  <si>
    <t>по ПРАТ "Василівкатепломережа"</t>
  </si>
  <si>
    <t>Затверджено в базовому тарифі</t>
  </si>
  <si>
    <t>Згідно дадаткової угоди з НАК на 01.10.2019 по 31.10.2019</t>
  </si>
  <si>
    <t>Згідно додаткової угоди з НАК на 01.11.2019 по 30,11.2019</t>
  </si>
  <si>
    <t>Ціна на природний газ без ПДВ</t>
  </si>
  <si>
    <t>грн/1000 м3</t>
  </si>
  <si>
    <t>ПДВ</t>
  </si>
  <si>
    <t>грн.</t>
  </si>
  <si>
    <t>Разом:</t>
  </si>
  <si>
    <t>Ціна на транспортування природного газу без ПДВ</t>
  </si>
  <si>
    <t>Ціна на розподіл природного газу без ПДВ</t>
  </si>
  <si>
    <t>Всього ціна в тарифі без ПДВ</t>
  </si>
  <si>
    <t>Всього в тарифі з ПДВ</t>
  </si>
  <si>
    <t>Всього ціна на коригування без ПДВ</t>
  </si>
  <si>
    <t>Всього ціна на коригування з ПДВ</t>
  </si>
  <si>
    <t xml:space="preserve">Економіст </t>
  </si>
  <si>
    <t>Розрахунок</t>
  </si>
  <si>
    <t>двоставкового тарифу на виробництво,</t>
  </si>
  <si>
    <t>транспортування і постачання теплової енергії</t>
  </si>
  <si>
    <t>ПРАТ "Василівкатепломережа" для населення</t>
  </si>
  <si>
    <t>3 з/п</t>
  </si>
  <si>
    <t>Найменування показників</t>
  </si>
  <si>
    <t>одиниця вимірювання</t>
  </si>
  <si>
    <t>тариф</t>
  </si>
  <si>
    <t>Вартість постачання теплової енергії, її виробництва і  транспортування (з ПДВ)</t>
  </si>
  <si>
    <t>тис. грн</t>
  </si>
  <si>
    <t>Тариф (з ПДВ): річна абонентська плата за 1 м2 опалювальної площі житла</t>
  </si>
  <si>
    <t>грн/м2</t>
  </si>
  <si>
    <t>Х</t>
  </si>
  <si>
    <t xml:space="preserve">Абонентська плата за 1 м2 у місяць упродовж року                                                             </t>
  </si>
  <si>
    <t>Упродовж опалювального сезону</t>
  </si>
  <si>
    <t>Тариф (з ПДВ): річна абонентська плата за 1 Гкал/год  теплового навантаження</t>
  </si>
  <si>
    <t>грн./Гкал/год</t>
  </si>
  <si>
    <t xml:space="preserve">                  </t>
  </si>
  <si>
    <t xml:space="preserve">Плата за одиницю споживання теплової енергії </t>
  </si>
  <si>
    <t>грн./Гкал</t>
  </si>
  <si>
    <t xml:space="preserve">Плата за 1 м2 опалювальної площі у місяць упродовж року                                                        </t>
  </si>
  <si>
    <t>грн./м2</t>
  </si>
  <si>
    <t>Упродовж опалювального періоду</t>
  </si>
  <si>
    <t xml:space="preserve">Довідково: при одноставковому тарифі (з ПДВ) за 1 м2 опалювальної площі в місяць упродовж року                                                       </t>
  </si>
  <si>
    <t xml:space="preserve"> упродовж опалювального періоду</t>
  </si>
  <si>
    <t>При одноставковому тарифі за  1 Гкал спожитої теплової енергії (з ПДВ)</t>
  </si>
  <si>
    <t xml:space="preserve">Директор ПРАТ </t>
  </si>
  <si>
    <t>"Василівкатепломережа"</t>
  </si>
  <si>
    <t>М.М.Антонов</t>
  </si>
  <si>
    <t>Економіст</t>
  </si>
  <si>
    <t>Вартість теплової енергії  для надання послуг з централізованого опалення (з ПДВ)</t>
  </si>
  <si>
    <t xml:space="preserve">Абонентська плата за 1 м2 у місяць упродовж року  з ПДВ                                                            </t>
  </si>
  <si>
    <t xml:space="preserve">Абонентська плата з ПДВ за 1 м2 у місяць упродовж року                                                             </t>
  </si>
  <si>
    <t>Плата за одиницю споживання теплової енергії для надання послуг з централізованого опалення</t>
  </si>
  <si>
    <t xml:space="preserve">Плата за 1 м2 опалювальної площі з ПДВ у місяць упродовж року                                                        </t>
  </si>
  <si>
    <t>ПРАТ "Василівкатепломережа" для бюджетних організацій</t>
  </si>
  <si>
    <t xml:space="preserve">Тариф (з ПДВ): річна плата за одиницю приэднаного теплового навантаження </t>
  </si>
  <si>
    <t>грн за Гкал/год</t>
  </si>
  <si>
    <t>Плата за одиницю приєднаного теплового навантаження в місяць упродовж року</t>
  </si>
  <si>
    <t>грн за Гкал</t>
  </si>
  <si>
    <t xml:space="preserve">Довідково: при одноставковому тарифі (з ПДВ) плата за одиницю теплової енергії </t>
  </si>
  <si>
    <t>ПРАТ "Василівкатепломережа" для інших споживачів</t>
  </si>
  <si>
    <t>Плата за одиницю приєднаного теплового навантаження в місяць упродовж року (з ПДВ)</t>
  </si>
  <si>
    <t xml:space="preserve">Довідково: при одноставковому тарифі (з ПДВ) плата за одиницю теплової енергії для надання послуг з централізованого опалення                                                       </t>
  </si>
  <si>
    <t>Розрахунок вартості за 1 Гкал відпущеної теплової енергії</t>
  </si>
  <si>
    <t>Одиниця виміру</t>
  </si>
  <si>
    <t>Вартість, тис. гривень</t>
  </si>
  <si>
    <t>населення</t>
  </si>
  <si>
    <t>бюджетні установи</t>
  </si>
  <si>
    <t>інші споживачі</t>
  </si>
  <si>
    <t>Планові витрати з операційної діяльності</t>
  </si>
  <si>
    <t>Планова виробнича собівартість постачання теплової енергії, її виробництва і транспортування</t>
  </si>
  <si>
    <t xml:space="preserve"> паливо</t>
  </si>
  <si>
    <t>Загальновиробничі витрати</t>
  </si>
  <si>
    <t xml:space="preserve"> </t>
  </si>
  <si>
    <t>Собівартість постачання теплової енергії, її виробництва і транспортування</t>
  </si>
  <si>
    <t>Адміністративні витрати</t>
  </si>
  <si>
    <t>Витрати на збут</t>
  </si>
  <si>
    <t>Повна собівартість постачання теплової енергії, її виробнитва і транспортування</t>
  </si>
  <si>
    <t>здійснення капітальних вкладень (відрахування  до резервних фондів спеціального призначення) забезпечення прибуткового капіталу</t>
  </si>
  <si>
    <t>Вартість постачання теплової енергії, її виробництва і транспрортування</t>
  </si>
  <si>
    <t>Гкал/г</t>
  </si>
  <si>
    <t>Вартість за 1 Гкал теплової енергії при одноставковом тарифі (з податком на додану вартість)</t>
  </si>
  <si>
    <t>Місячна  плата за одиницю теплового навантаження (з податком на додану вартість)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</si>
  <si>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</si>
  <si>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</si>
  <si>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Плата за одиницю реалізованої теплової енергії в будинках не обладнаних засобами обліку теплової енергії</t>
  </si>
  <si>
    <t>Директор ПРАТ "Василівкатепломережа"</t>
  </si>
  <si>
    <t>ПРАТ "Василівкатепломережа" 2019</t>
  </si>
  <si>
    <t>Вартість, тис.грн.</t>
  </si>
  <si>
    <t>Населення</t>
  </si>
  <si>
    <t>Бюджетні установи</t>
  </si>
  <si>
    <t>Інші споживачі</t>
  </si>
  <si>
    <t xml:space="preserve">Планова виробнича собівартість теплової енергії </t>
  </si>
  <si>
    <t>Прямі матріальні витрати усього</t>
  </si>
  <si>
    <t>у т.ч.: паливо</t>
  </si>
  <si>
    <t xml:space="preserve">            електрична енергія на технологічні потреби (ІІ клас напруги)</t>
  </si>
  <si>
    <t xml:space="preserve">            вода на технологічні потреби</t>
  </si>
  <si>
    <t>3.3</t>
  </si>
  <si>
    <t xml:space="preserve">            матеріальні витрати</t>
  </si>
  <si>
    <t>3.4</t>
  </si>
  <si>
    <t xml:space="preserve">            інші матеріальні витрати</t>
  </si>
  <si>
    <t>Прямі витрати на оплату праці</t>
  </si>
  <si>
    <t>Інші прямі витрати, усього</t>
  </si>
  <si>
    <t>у т.ч.: відрахування на загальнообов"язкове соціальне страхування</t>
  </si>
  <si>
    <t xml:space="preserve">             амортизація основних засобів  та інших необоротних матеріальних і нематеріальних активів виробничого призначення</t>
  </si>
  <si>
    <t>Собівартість виробництва теплової енергії</t>
  </si>
  <si>
    <t>Інші операційні витрати</t>
  </si>
  <si>
    <t>Повна собівартість виробництва теплової енергії</t>
  </si>
  <si>
    <t>відрахування до резервного фонду</t>
  </si>
  <si>
    <t>Вартість надання послуг з виробництва теплової енергії</t>
  </si>
  <si>
    <t>Реалізація теплової енергії</t>
  </si>
  <si>
    <t>Собівартість теплової енергії</t>
  </si>
  <si>
    <t>Планова виробнича собівартість з постачання теплової енергії</t>
  </si>
  <si>
    <t>Собівартість надання послуги з централізованого опалення</t>
  </si>
  <si>
    <t>Повна собівартість постачання теплової енергії</t>
  </si>
  <si>
    <t>Вартість постачання теплової енергії</t>
  </si>
  <si>
    <t>Планова виробнича собівартість транспортування теплової енергії</t>
  </si>
  <si>
    <t>Повна собівартість транспортування теплової енергії</t>
  </si>
  <si>
    <t>Вартість транспортування теплової енергії</t>
  </si>
  <si>
    <t>грудень 2019</t>
  </si>
  <si>
    <t>ПРАТ "Василівкатепломережа" на  грудень   2019</t>
  </si>
  <si>
    <t>у затвердженому базовому тарифі та пропонованій на грудень 2019</t>
  </si>
  <si>
    <t>Згідно додаткової угоди з НАК на 01.12.2019 по 31,12.2019</t>
  </si>
  <si>
    <t>Додаток 2</t>
  </si>
  <si>
    <t>до рішення виконавчого комітету</t>
  </si>
  <si>
    <t xml:space="preserve">Василівської міської ради </t>
  </si>
  <si>
    <t xml:space="preserve"> Керуючий справами виконавчого комітету, начальник відділу юридичного забезпечення та організаційної роботи виконавчого апарату міської ради</t>
  </si>
  <si>
    <t>В.В.Кривуля</t>
  </si>
  <si>
    <t>від 12 грудня 2019 № 129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</si>
</sst>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00000"/>
    <numFmt numFmtId="168" formatCode="#,##0.000"/>
    <numFmt numFmtId="169" formatCode="#,##0.0000"/>
    <numFmt numFmtId="170" formatCode="0.00000"/>
    <numFmt numFmtId="171" formatCode="0.0"/>
  </numFmts>
  <fonts count="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Book Antiqua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1"/>
      <color indexed="9"/>
      <name val="Book Antiqua"/>
      <family val="2"/>
      <charset val="204"/>
    </font>
    <font>
      <sz val="11"/>
      <color indexed="62"/>
      <name val="Book Antiqua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Times New Roman"/>
      <family val="2"/>
      <charset val="204"/>
    </font>
    <font>
      <sz val="11"/>
      <color indexed="17"/>
      <name val="Book Antiqua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Book Antiqua"/>
      <family val="2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Book Antiqua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Lucida Sans"/>
      <family val="2"/>
      <charset val="204"/>
    </font>
    <font>
      <b/>
      <sz val="18"/>
      <color indexed="56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52"/>
      <name val="Book Antiqua"/>
      <family val="2"/>
      <charset val="204"/>
    </font>
    <font>
      <b/>
      <sz val="11"/>
      <color indexed="8"/>
      <name val="Book Antiqua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Times New Roman"/>
      <family val="2"/>
      <charset val="204"/>
    </font>
    <font>
      <sz val="11"/>
      <color indexed="20"/>
      <name val="Book Antiqua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Times New Roman"/>
      <family val="2"/>
      <charset val="204"/>
    </font>
    <font>
      <b/>
      <sz val="11"/>
      <color indexed="63"/>
      <name val="Book Antiqua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Book Antiqua"/>
      <family val="2"/>
      <charset val="204"/>
    </font>
    <font>
      <sz val="10"/>
      <name val="Helv"/>
      <charset val="204"/>
    </font>
    <font>
      <sz val="11"/>
      <color indexed="10"/>
      <name val="Book Antiqua"/>
      <family val="2"/>
      <charset val="204"/>
    </font>
    <font>
      <i/>
      <sz val="11"/>
      <color indexed="23"/>
      <name val="Book Antiqua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4" applyNumberFormat="0" applyAlignment="0" applyProtection="0"/>
    <xf numFmtId="0" fontId="9" fillId="7" borderId="4" applyNumberFormat="0" applyAlignment="0" applyProtection="0"/>
    <xf numFmtId="0" fontId="10" fillId="20" borderId="5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20" borderId="4" applyNumberFormat="0" applyAlignment="0" applyProtection="0"/>
    <xf numFmtId="0" fontId="1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/>
    <xf numFmtId="0" fontId="3" fillId="0" borderId="0"/>
    <xf numFmtId="0" fontId="23" fillId="0" borderId="0"/>
    <xf numFmtId="0" fontId="1" fillId="0" borderId="0"/>
    <xf numFmtId="0" fontId="24" fillId="0" borderId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21" borderId="11" applyNumberFormat="0" applyAlignment="0" applyProtection="0"/>
    <xf numFmtId="0" fontId="28" fillId="21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0" borderId="4" applyNumberFormat="0" applyAlignment="0" applyProtection="0"/>
    <xf numFmtId="0" fontId="23" fillId="0" borderId="0"/>
    <xf numFmtId="0" fontId="34" fillId="0" borderId="10" applyNumberFormat="0" applyFill="0" applyAlignment="0" applyProtection="0"/>
    <xf numFmtId="0" fontId="35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23" borderId="12" applyNumberFormat="0" applyFont="0" applyAlignment="0" applyProtection="0"/>
    <xf numFmtId="0" fontId="24" fillId="23" borderId="12" applyNumberFormat="0" applyFont="0" applyAlignment="0" applyProtection="0"/>
    <xf numFmtId="0" fontId="3" fillId="23" borderId="12" applyNumberFormat="0" applyFont="0" applyAlignment="0" applyProtection="0"/>
    <xf numFmtId="0" fontId="3" fillId="23" borderId="12" applyNumberFormat="0" applyFont="0" applyAlignment="0" applyProtection="0"/>
    <xf numFmtId="0" fontId="40" fillId="20" borderId="5" applyNumberFormat="0" applyAlignment="0" applyProtection="0"/>
    <xf numFmtId="0" fontId="41" fillId="0" borderId="9" applyNumberFormat="0" applyFill="0" applyAlignment="0" applyProtection="0"/>
    <xf numFmtId="0" fontId="42" fillId="22" borderId="0" applyNumberFormat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5" fillId="0" borderId="10" applyNumberFormat="0" applyFill="0" applyAlignment="0" applyProtection="0"/>
    <xf numFmtId="0" fontId="10" fillId="20" borderId="5" applyNumberFormat="0" applyAlignment="0" applyProtection="0"/>
    <xf numFmtId="0" fontId="35" fillId="3" borderId="0" applyNumberFormat="0" applyBorder="0" applyAlignment="0" applyProtection="0"/>
    <xf numFmtId="0" fontId="5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20" borderId="4" applyNumberFormat="0" applyAlignment="0" applyProtection="0"/>
    <xf numFmtId="0" fontId="31" fillId="22" borderId="0" applyNumberFormat="0" applyBorder="0" applyAlignment="0" applyProtection="0"/>
    <xf numFmtId="0" fontId="5" fillId="10" borderId="0" applyNumberFormat="0" applyBorder="0" applyAlignment="0" applyProtection="0"/>
    <xf numFmtId="0" fontId="49" fillId="0" borderId="9" applyNumberFormat="0" applyFill="0" applyAlignment="0" applyProtection="0"/>
    <xf numFmtId="0" fontId="50" fillId="21" borderId="11" applyNumberFormat="0" applyAlignment="0" applyProtection="0"/>
    <xf numFmtId="0" fontId="51" fillId="0" borderId="0" applyNumberFormat="0" applyFill="0" applyBorder="0" applyAlignment="0" applyProtection="0"/>
    <xf numFmtId="0" fontId="23" fillId="0" borderId="0"/>
    <xf numFmtId="0" fontId="24" fillId="0" borderId="0"/>
  </cellStyleXfs>
  <cellXfs count="490">
    <xf numFmtId="0" fontId="0" fillId="0" borderId="0" xfId="0"/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24" xfId="0" applyBorder="1" applyAlignment="1">
      <alignment wrapText="1"/>
    </xf>
    <xf numFmtId="0" fontId="55" fillId="0" borderId="25" xfId="0" applyFont="1" applyBorder="1"/>
    <xf numFmtId="0" fontId="55" fillId="0" borderId="26" xfId="0" applyFont="1" applyBorder="1" applyAlignment="1">
      <alignment wrapText="1"/>
    </xf>
    <xf numFmtId="0" fontId="56" fillId="0" borderId="26" xfId="0" applyFont="1" applyBorder="1" applyAlignment="1">
      <alignment horizontal="center" vertical="center"/>
    </xf>
    <xf numFmtId="4" fontId="56" fillId="0" borderId="26" xfId="0" applyNumberFormat="1" applyFont="1" applyBorder="1" applyAlignment="1">
      <alignment horizontal="center" vertical="center"/>
    </xf>
    <xf numFmtId="4" fontId="55" fillId="0" borderId="26" xfId="0" applyNumberFormat="1" applyFont="1" applyBorder="1" applyAlignment="1">
      <alignment horizontal="center" vertical="center"/>
    </xf>
    <xf numFmtId="4" fontId="55" fillId="0" borderId="27" xfId="0" applyNumberFormat="1" applyFont="1" applyBorder="1" applyAlignment="1">
      <alignment horizontal="center" vertical="center"/>
    </xf>
    <xf numFmtId="0" fontId="57" fillId="0" borderId="25" xfId="0" applyFont="1" applyBorder="1"/>
    <xf numFmtId="0" fontId="57" fillId="0" borderId="26" xfId="0" applyFont="1" applyBorder="1" applyAlignment="1">
      <alignment wrapText="1"/>
    </xf>
    <xf numFmtId="0" fontId="58" fillId="0" borderId="26" xfId="0" applyFont="1" applyBorder="1" applyAlignment="1">
      <alignment horizontal="center" vertical="center"/>
    </xf>
    <xf numFmtId="4" fontId="57" fillId="0" borderId="26" xfId="0" applyNumberFormat="1" applyFont="1" applyBorder="1" applyAlignment="1">
      <alignment horizontal="center" vertical="center"/>
    </xf>
    <xf numFmtId="4" fontId="57" fillId="0" borderId="27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3" xfId="0" applyBorder="1" applyAlignment="1">
      <alignment wrapText="1"/>
    </xf>
    <xf numFmtId="0" fontId="59" fillId="0" borderId="3" xfId="0" applyFont="1" applyBorder="1" applyAlignment="1">
      <alignment horizontal="center" vertical="center"/>
    </xf>
    <xf numFmtId="4" fontId="56" fillId="0" borderId="16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0" fillId="0" borderId="30" xfId="0" applyBorder="1"/>
    <xf numFmtId="0" fontId="0" fillId="0" borderId="2" xfId="0" applyBorder="1" applyAlignment="1">
      <alignment wrapText="1"/>
    </xf>
    <xf numFmtId="0" fontId="59" fillId="0" borderId="2" xfId="0" applyFont="1" applyBorder="1" applyAlignment="1">
      <alignment horizontal="center" vertical="center"/>
    </xf>
    <xf numFmtId="4" fontId="56" fillId="0" borderId="3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27" borderId="25" xfId="0" applyFill="1" applyBorder="1"/>
    <xf numFmtId="0" fontId="0" fillId="27" borderId="26" xfId="0" applyFill="1" applyBorder="1" applyAlignment="1">
      <alignment wrapText="1"/>
    </xf>
    <xf numFmtId="0" fontId="59" fillId="27" borderId="26" xfId="0" applyFont="1" applyFill="1" applyBorder="1" applyAlignment="1">
      <alignment horizontal="center" vertical="center"/>
    </xf>
    <xf numFmtId="4" fontId="56" fillId="27" borderId="26" xfId="0" applyNumberFormat="1" applyFont="1" applyFill="1" applyBorder="1" applyAlignment="1">
      <alignment horizontal="center" vertical="center"/>
    </xf>
    <xf numFmtId="4" fontId="57" fillId="27" borderId="26" xfId="0" applyNumberFormat="1" applyFont="1" applyFill="1" applyBorder="1" applyAlignment="1">
      <alignment horizontal="center" vertical="center"/>
    </xf>
    <xf numFmtId="4" fontId="57" fillId="27" borderId="27" xfId="0" applyNumberFormat="1" applyFont="1" applyFill="1" applyBorder="1" applyAlignment="1">
      <alignment horizontal="center" vertical="center"/>
    </xf>
    <xf numFmtId="164" fontId="56" fillId="27" borderId="2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2" fontId="60" fillId="28" borderId="31" xfId="0" applyNumberFormat="1" applyFont="1" applyFill="1" applyBorder="1" applyAlignment="1">
      <alignment horizontal="center" vertical="center"/>
    </xf>
    <xf numFmtId="2" fontId="61" fillId="28" borderId="31" xfId="0" applyNumberFormat="1" applyFont="1" applyFill="1" applyBorder="1" applyAlignment="1">
      <alignment horizontal="center" vertical="center"/>
    </xf>
    <xf numFmtId="2" fontId="61" fillId="28" borderId="3" xfId="0" applyNumberFormat="1" applyFont="1" applyFill="1" applyBorder="1" applyAlignment="1">
      <alignment horizontal="center" vertical="center"/>
    </xf>
    <xf numFmtId="2" fontId="61" fillId="28" borderId="29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" xfId="0" applyFill="1" applyBorder="1" applyAlignment="1">
      <alignment wrapText="1"/>
    </xf>
    <xf numFmtId="0" fontId="59" fillId="0" borderId="1" xfId="0" applyFont="1" applyBorder="1" applyAlignment="1">
      <alignment horizontal="center" vertical="center"/>
    </xf>
    <xf numFmtId="2" fontId="60" fillId="0" borderId="1" xfId="0" applyNumberFormat="1" applyFont="1" applyBorder="1" applyAlignment="1">
      <alignment horizontal="center" vertical="center"/>
    </xf>
    <xf numFmtId="2" fontId="61" fillId="0" borderId="1" xfId="0" applyNumberFormat="1" applyFont="1" applyBorder="1" applyAlignment="1">
      <alignment horizontal="center" vertical="center"/>
    </xf>
    <xf numFmtId="2" fontId="61" fillId="0" borderId="19" xfId="0" applyNumberFormat="1" applyFont="1" applyBorder="1" applyAlignment="1">
      <alignment horizontal="center" vertical="center"/>
    </xf>
    <xf numFmtId="0" fontId="62" fillId="0" borderId="1" xfId="0" applyFont="1" applyFill="1" applyBorder="1" applyAlignment="1">
      <alignment wrapText="1"/>
    </xf>
    <xf numFmtId="0" fontId="62" fillId="0" borderId="2" xfId="0" applyFont="1" applyFill="1" applyBorder="1" applyAlignment="1">
      <alignment wrapText="1"/>
    </xf>
    <xf numFmtId="2" fontId="60" fillId="0" borderId="2" xfId="0" applyNumberFormat="1" applyFont="1" applyBorder="1" applyAlignment="1">
      <alignment horizontal="center" vertical="center"/>
    </xf>
    <xf numFmtId="2" fontId="61" fillId="0" borderId="2" xfId="0" applyNumberFormat="1" applyFont="1" applyBorder="1" applyAlignment="1">
      <alignment horizontal="center" vertical="center"/>
    </xf>
    <xf numFmtId="2" fontId="61" fillId="0" borderId="32" xfId="0" applyNumberFormat="1" applyFont="1" applyBorder="1" applyAlignment="1">
      <alignment horizontal="center" vertical="center"/>
    </xf>
    <xf numFmtId="0" fontId="55" fillId="0" borderId="26" xfId="0" applyFont="1" applyFill="1" applyBorder="1" applyAlignment="1">
      <alignment vertical="center" wrapText="1"/>
    </xf>
    <xf numFmtId="2" fontId="56" fillId="0" borderId="26" xfId="0" applyNumberFormat="1" applyFont="1" applyBorder="1" applyAlignment="1">
      <alignment horizontal="center" vertical="center"/>
    </xf>
    <xf numFmtId="2" fontId="55" fillId="26" borderId="26" xfId="0" applyNumberFormat="1" applyFont="1" applyFill="1" applyBorder="1" applyAlignment="1">
      <alignment horizontal="center" vertical="center"/>
    </xf>
    <xf numFmtId="2" fontId="55" fillId="29" borderId="26" xfId="0" applyNumberFormat="1" applyFont="1" applyFill="1" applyBorder="1" applyAlignment="1">
      <alignment horizontal="center" vertical="center"/>
    </xf>
    <xf numFmtId="2" fontId="55" fillId="30" borderId="26" xfId="0" applyNumberFormat="1" applyFont="1" applyFill="1" applyBorder="1" applyAlignment="1">
      <alignment horizontal="center" vertical="center"/>
    </xf>
    <xf numFmtId="2" fontId="55" fillId="30" borderId="27" xfId="0" applyNumberFormat="1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vertical="center" wrapText="1"/>
    </xf>
    <xf numFmtId="0" fontId="63" fillId="0" borderId="3" xfId="0" applyFont="1" applyBorder="1" applyAlignment="1">
      <alignment horizontal="center" vertical="center"/>
    </xf>
    <xf numFmtId="2" fontId="5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62" fillId="0" borderId="1" xfId="0" applyFont="1" applyFill="1" applyBorder="1" applyAlignment="1">
      <alignment vertical="center" wrapText="1"/>
    </xf>
    <xf numFmtId="0" fontId="63" fillId="0" borderId="1" xfId="0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57" fillId="0" borderId="2" xfId="0" applyFont="1" applyBorder="1" applyAlignment="1">
      <alignment wrapText="1"/>
    </xf>
    <xf numFmtId="2" fontId="56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55" fillId="31" borderId="26" xfId="0" applyNumberFormat="1" applyFont="1" applyFill="1" applyBorder="1" applyAlignment="1">
      <alignment horizontal="center" vertical="center"/>
    </xf>
    <xf numFmtId="0" fontId="62" fillId="0" borderId="3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0" fillId="0" borderId="33" xfId="0" applyBorder="1"/>
    <xf numFmtId="0" fontId="62" fillId="0" borderId="31" xfId="0" applyFont="1" applyBorder="1" applyAlignment="1">
      <alignment wrapText="1"/>
    </xf>
    <xf numFmtId="0" fontId="59" fillId="0" borderId="31" xfId="0" applyFont="1" applyBorder="1" applyAlignment="1">
      <alignment horizontal="center" vertical="center"/>
    </xf>
    <xf numFmtId="2" fontId="56" fillId="0" borderId="31" xfId="0" applyNumberFormat="1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1" xfId="0" applyBorder="1" applyAlignment="1">
      <alignment wrapText="1"/>
    </xf>
    <xf numFmtId="2" fontId="56" fillId="0" borderId="35" xfId="0" applyNumberFormat="1" applyFont="1" applyBorder="1" applyAlignment="1">
      <alignment horizontal="center" vertical="center"/>
    </xf>
    <xf numFmtId="0" fontId="55" fillId="32" borderId="25" xfId="0" applyFont="1" applyFill="1" applyBorder="1"/>
    <xf numFmtId="0" fontId="55" fillId="32" borderId="26" xfId="0" applyFont="1" applyFill="1" applyBorder="1" applyAlignment="1">
      <alignment vertical="center" wrapText="1"/>
    </xf>
    <xf numFmtId="0" fontId="56" fillId="32" borderId="26" xfId="0" applyFont="1" applyFill="1" applyBorder="1" applyAlignment="1">
      <alignment horizontal="center" vertical="center"/>
    </xf>
    <xf numFmtId="4" fontId="56" fillId="32" borderId="26" xfId="0" applyNumberFormat="1" applyFont="1" applyFill="1" applyBorder="1" applyAlignment="1">
      <alignment horizontal="center" vertical="center"/>
    </xf>
    <xf numFmtId="4" fontId="55" fillId="32" borderId="26" xfId="0" applyNumberFormat="1" applyFont="1" applyFill="1" applyBorder="1" applyAlignment="1">
      <alignment horizontal="center" vertical="center"/>
    </xf>
    <xf numFmtId="4" fontId="55" fillId="32" borderId="27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wrapText="1"/>
    </xf>
    <xf numFmtId="0" fontId="59" fillId="0" borderId="26" xfId="0" applyFont="1" applyBorder="1" applyAlignment="1">
      <alignment horizontal="center" vertical="center"/>
    </xf>
    <xf numFmtId="4" fontId="59" fillId="0" borderId="26" xfId="0" applyNumberFormat="1" applyFont="1" applyBorder="1" applyAlignment="1">
      <alignment horizontal="center" vertical="center"/>
    </xf>
    <xf numFmtId="4" fontId="59" fillId="0" borderId="27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 vertical="center"/>
    </xf>
    <xf numFmtId="4" fontId="5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9" fillId="0" borderId="31" xfId="0" applyNumberFormat="1" applyFont="1" applyBorder="1" applyAlignment="1">
      <alignment horizontal="center" vertical="center"/>
    </xf>
    <xf numFmtId="4" fontId="52" fillId="0" borderId="31" xfId="0" applyNumberFormat="1" applyFon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 wrapText="1"/>
    </xf>
    <xf numFmtId="4" fontId="58" fillId="33" borderId="26" xfId="0" applyNumberFormat="1" applyFont="1" applyFill="1" applyBorder="1" applyAlignment="1">
      <alignment horizontal="center" vertical="center"/>
    </xf>
    <xf numFmtId="4" fontId="58" fillId="26" borderId="26" xfId="0" applyNumberFormat="1" applyFont="1" applyFill="1" applyBorder="1" applyAlignment="1">
      <alignment horizontal="center" vertical="center"/>
    </xf>
    <xf numFmtId="4" fontId="58" fillId="29" borderId="26" xfId="0" applyNumberFormat="1" applyFont="1" applyFill="1" applyBorder="1" applyAlignment="1">
      <alignment horizontal="center" vertical="center"/>
    </xf>
    <xf numFmtId="4" fontId="58" fillId="30" borderId="26" xfId="0" applyNumberFormat="1" applyFont="1" applyFill="1" applyBorder="1" applyAlignment="1">
      <alignment horizontal="center" vertical="center"/>
    </xf>
    <xf numFmtId="4" fontId="58" fillId="30" borderId="27" xfId="0" applyNumberFormat="1" applyFont="1" applyFill="1" applyBorder="1" applyAlignment="1">
      <alignment horizontal="center" vertical="center"/>
    </xf>
    <xf numFmtId="165" fontId="59" fillId="0" borderId="3" xfId="0" applyNumberFormat="1" applyFont="1" applyBorder="1" applyAlignment="1">
      <alignment horizontal="center" vertical="center"/>
    </xf>
    <xf numFmtId="165" fontId="55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6" fontId="59" fillId="0" borderId="1" xfId="0" applyNumberFormat="1" applyFont="1" applyBorder="1" applyAlignment="1">
      <alignment horizontal="center" vertical="center"/>
    </xf>
    <xf numFmtId="166" fontId="55" fillId="34" borderId="1" xfId="0" applyNumberFormat="1" applyFont="1" applyFill="1" applyBorder="1" applyAlignment="1">
      <alignment horizontal="center" vertical="center"/>
    </xf>
    <xf numFmtId="166" fontId="5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64" fillId="0" borderId="1" xfId="0" applyNumberFormat="1" applyFont="1" applyBorder="1" applyAlignment="1">
      <alignment horizontal="center" vertical="center"/>
    </xf>
    <xf numFmtId="2" fontId="52" fillId="0" borderId="1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52" fillId="35" borderId="1" xfId="0" applyNumberFormat="1" applyFont="1" applyFill="1" applyBorder="1" applyAlignment="1">
      <alignment horizontal="center" vertical="center"/>
    </xf>
    <xf numFmtId="2" fontId="52" fillId="36" borderId="1" xfId="0" applyNumberFormat="1" applyFont="1" applyFill="1" applyBorder="1" applyAlignment="1">
      <alignment horizontal="center" vertical="center"/>
    </xf>
    <xf numFmtId="2" fontId="52" fillId="36" borderId="19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2" fontId="64" fillId="0" borderId="1" xfId="0" applyNumberFormat="1" applyFont="1" applyBorder="1" applyAlignment="1">
      <alignment horizontal="center" vertical="center" wrapText="1"/>
    </xf>
    <xf numFmtId="2" fontId="52" fillId="0" borderId="1" xfId="0" applyNumberFormat="1" applyFont="1" applyFill="1" applyBorder="1" applyAlignment="1">
      <alignment horizontal="center" vertical="center"/>
    </xf>
    <xf numFmtId="2" fontId="52" fillId="35" borderId="19" xfId="0" applyNumberFormat="1" applyFont="1" applyFill="1" applyBorder="1" applyAlignment="1">
      <alignment horizontal="center" vertical="center"/>
    </xf>
    <xf numFmtId="2" fontId="55" fillId="35" borderId="1" xfId="0" applyNumberFormat="1" applyFont="1" applyFill="1" applyBorder="1" applyAlignment="1">
      <alignment horizontal="center" vertical="center"/>
    </xf>
    <xf numFmtId="2" fontId="55" fillId="36" borderId="1" xfId="0" applyNumberFormat="1" applyFont="1" applyFill="1" applyBorder="1" applyAlignment="1">
      <alignment horizontal="center" vertical="center"/>
    </xf>
    <xf numFmtId="2" fontId="55" fillId="36" borderId="19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2" fontId="52" fillId="0" borderId="1" xfId="0" applyNumberFormat="1" applyFont="1" applyBorder="1"/>
    <xf numFmtId="2" fontId="52" fillId="36" borderId="1" xfId="0" applyNumberFormat="1" applyFont="1" applyFill="1" applyBorder="1"/>
    <xf numFmtId="2" fontId="52" fillId="36" borderId="19" xfId="0" applyNumberFormat="1" applyFont="1" applyFill="1" applyBorder="1"/>
    <xf numFmtId="0" fontId="0" fillId="0" borderId="21" xfId="0" applyBorder="1"/>
    <xf numFmtId="0" fontId="59" fillId="0" borderId="22" xfId="0" applyFont="1" applyFill="1" applyBorder="1" applyAlignment="1">
      <alignment horizontal="center" vertical="center"/>
    </xf>
    <xf numFmtId="2" fontId="52" fillId="0" borderId="22" xfId="0" applyNumberFormat="1" applyFont="1" applyBorder="1"/>
    <xf numFmtId="2" fontId="52" fillId="35" borderId="22" xfId="0" applyNumberFormat="1" applyFont="1" applyFill="1" applyBorder="1" applyAlignment="1">
      <alignment horizontal="center" vertical="center"/>
    </xf>
    <xf numFmtId="2" fontId="55" fillId="35" borderId="22" xfId="0" applyNumberFormat="1" applyFont="1" applyFill="1" applyBorder="1" applyAlignment="1">
      <alignment horizontal="center" vertical="center"/>
    </xf>
    <xf numFmtId="2" fontId="52" fillId="36" borderId="22" xfId="0" applyNumberFormat="1" applyFont="1" applyFill="1" applyBorder="1"/>
    <xf numFmtId="2" fontId="52" fillId="36" borderId="24" xfId="0" applyNumberFormat="1" applyFont="1" applyFill="1" applyBorder="1"/>
    <xf numFmtId="0" fontId="53" fillId="0" borderId="0" xfId="0" applyFont="1"/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6" fillId="37" borderId="0" xfId="0" applyFont="1" applyFill="1" applyBorder="1" applyAlignment="1">
      <alignment vertical="center"/>
    </xf>
    <xf numFmtId="0" fontId="65" fillId="0" borderId="0" xfId="0" applyFont="1" applyFill="1"/>
    <xf numFmtId="164" fontId="65" fillId="0" borderId="0" xfId="0" applyNumberFormat="1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68" fillId="0" borderId="0" xfId="0" applyFont="1" applyFill="1" applyAlignment="1"/>
    <xf numFmtId="165" fontId="65" fillId="0" borderId="0" xfId="0" applyNumberFormat="1" applyFont="1" applyFill="1" applyAlignment="1">
      <alignment vertical="center"/>
    </xf>
    <xf numFmtId="166" fontId="65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/>
    <xf numFmtId="0" fontId="65" fillId="0" borderId="0" xfId="0" applyFont="1" applyAlignment="1">
      <alignment horizontal="center" vertical="center"/>
    </xf>
    <xf numFmtId="0" fontId="65" fillId="0" borderId="0" xfId="0" applyFont="1"/>
    <xf numFmtId="0" fontId="74" fillId="0" borderId="0" xfId="0" applyFont="1"/>
    <xf numFmtId="0" fontId="75" fillId="0" borderId="33" xfId="0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75" fillId="0" borderId="52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25" xfId="0" applyFont="1" applyFill="1" applyBorder="1" applyAlignment="1">
      <alignment horizontal="center" vertic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center"/>
    </xf>
    <xf numFmtId="0" fontId="75" fillId="0" borderId="57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center"/>
    </xf>
    <xf numFmtId="0" fontId="75" fillId="0" borderId="0" xfId="0" applyFont="1" applyFill="1"/>
    <xf numFmtId="0" fontId="75" fillId="0" borderId="15" xfId="0" applyFont="1" applyBorder="1" applyAlignment="1">
      <alignment horizontal="center" vertical="center"/>
    </xf>
    <xf numFmtId="0" fontId="75" fillId="0" borderId="36" xfId="0" applyFont="1" applyBorder="1" applyAlignment="1">
      <alignment wrapText="1"/>
    </xf>
    <xf numFmtId="0" fontId="75" fillId="0" borderId="59" xfId="0" applyFont="1" applyBorder="1" applyAlignment="1">
      <alignment wrapText="1"/>
    </xf>
    <xf numFmtId="4" fontId="75" fillId="0" borderId="15" xfId="0" applyNumberFormat="1" applyFont="1" applyBorder="1" applyAlignment="1">
      <alignment vertical="center"/>
    </xf>
    <xf numFmtId="4" fontId="75" fillId="0" borderId="60" xfId="0" applyNumberFormat="1" applyFont="1" applyBorder="1" applyAlignment="1">
      <alignment vertical="center"/>
    </xf>
    <xf numFmtId="4" fontId="75" fillId="0" borderId="36" xfId="0" applyNumberFormat="1" applyFont="1" applyBorder="1" applyAlignment="1">
      <alignment vertical="center"/>
    </xf>
    <xf numFmtId="4" fontId="75" fillId="0" borderId="61" xfId="0" applyNumberFormat="1" applyFont="1" applyBorder="1" applyAlignment="1">
      <alignment vertical="center"/>
    </xf>
    <xf numFmtId="4" fontId="75" fillId="0" borderId="62" xfId="0" applyNumberFormat="1" applyFont="1" applyBorder="1" applyAlignment="1">
      <alignment vertical="center"/>
    </xf>
    <xf numFmtId="4" fontId="75" fillId="0" borderId="59" xfId="0" applyNumberFormat="1" applyFont="1" applyBorder="1" applyAlignment="1">
      <alignment vertical="center"/>
    </xf>
    <xf numFmtId="4" fontId="75" fillId="0" borderId="17" xfId="0" applyNumberFormat="1" applyFont="1" applyBorder="1" applyAlignment="1">
      <alignment vertical="center"/>
    </xf>
    <xf numFmtId="2" fontId="65" fillId="0" borderId="0" xfId="0" applyNumberFormat="1" applyFont="1"/>
    <xf numFmtId="0" fontId="75" fillId="0" borderId="30" xfId="0" applyFont="1" applyBorder="1" applyAlignment="1">
      <alignment horizontal="center" vertical="center"/>
    </xf>
    <xf numFmtId="0" fontId="75" fillId="0" borderId="42" xfId="0" applyFont="1" applyBorder="1" applyAlignment="1">
      <alignment wrapText="1"/>
    </xf>
    <xf numFmtId="0" fontId="75" fillId="0" borderId="63" xfId="0" applyFont="1" applyBorder="1" applyAlignment="1">
      <alignment wrapText="1"/>
    </xf>
    <xf numFmtId="167" fontId="75" fillId="0" borderId="21" xfId="0" applyNumberFormat="1" applyFont="1" applyBorder="1" applyAlignment="1">
      <alignment vertical="center"/>
    </xf>
    <xf numFmtId="167" fontId="75" fillId="0" borderId="64" xfId="0" applyNumberFormat="1" applyFont="1" applyBorder="1" applyAlignment="1">
      <alignment vertical="center"/>
    </xf>
    <xf numFmtId="167" fontId="75" fillId="0" borderId="50" xfId="0" applyNumberFormat="1" applyFont="1" applyBorder="1" applyAlignment="1">
      <alignment vertical="center"/>
    </xf>
    <xf numFmtId="167" fontId="75" fillId="0" borderId="51" xfId="0" applyNumberFormat="1" applyFont="1" applyBorder="1" applyAlignment="1">
      <alignment vertical="center"/>
    </xf>
    <xf numFmtId="167" fontId="75" fillId="0" borderId="52" xfId="0" applyNumberFormat="1" applyFont="1" applyBorder="1" applyAlignment="1">
      <alignment vertical="center"/>
    </xf>
    <xf numFmtId="167" fontId="75" fillId="0" borderId="65" xfId="0" applyNumberFormat="1" applyFont="1" applyBorder="1" applyAlignment="1">
      <alignment vertical="center"/>
    </xf>
    <xf numFmtId="167" fontId="75" fillId="0" borderId="24" xfId="0" applyNumberFormat="1" applyFont="1" applyBorder="1" applyAlignment="1">
      <alignment vertical="center"/>
    </xf>
    <xf numFmtId="49" fontId="75" fillId="0" borderId="28" xfId="0" applyNumberFormat="1" applyFont="1" applyBorder="1" applyAlignment="1">
      <alignment horizontal="center" vertical="center"/>
    </xf>
    <xf numFmtId="0" fontId="75" fillId="0" borderId="67" xfId="0" applyFont="1" applyBorder="1" applyAlignment="1">
      <alignment vertical="center" wrapText="1"/>
    </xf>
    <xf numFmtId="0" fontId="75" fillId="0" borderId="68" xfId="0" applyFont="1" applyBorder="1" applyAlignment="1">
      <alignment vertical="center" wrapText="1"/>
    </xf>
    <xf numFmtId="2" fontId="75" fillId="0" borderId="15" xfId="0" applyNumberFormat="1" applyFont="1" applyBorder="1" applyAlignment="1">
      <alignment vertical="center"/>
    </xf>
    <xf numFmtId="2" fontId="75" fillId="0" borderId="60" xfId="0" applyNumberFormat="1" applyFont="1" applyBorder="1" applyAlignment="1">
      <alignment vertical="center"/>
    </xf>
    <xf numFmtId="2" fontId="75" fillId="0" borderId="36" xfId="0" applyNumberFormat="1" applyFont="1" applyBorder="1" applyAlignment="1">
      <alignment vertical="center"/>
    </xf>
    <xf numFmtId="2" fontId="75" fillId="0" borderId="61" xfId="0" applyNumberFormat="1" applyFont="1" applyBorder="1" applyAlignment="1">
      <alignment vertical="center"/>
    </xf>
    <xf numFmtId="2" fontId="75" fillId="0" borderId="62" xfId="0" applyNumberFormat="1" applyFont="1" applyBorder="1" applyAlignment="1">
      <alignment vertical="center"/>
    </xf>
    <xf numFmtId="2" fontId="75" fillId="0" borderId="59" xfId="0" applyNumberFormat="1" applyFont="1" applyBorder="1" applyAlignment="1">
      <alignment vertical="center"/>
    </xf>
    <xf numFmtId="2" fontId="75" fillId="0" borderId="17" xfId="0" applyNumberFormat="1" applyFont="1" applyBorder="1" applyAlignment="1">
      <alignment vertical="center"/>
    </xf>
    <xf numFmtId="49" fontId="75" fillId="0" borderId="18" xfId="0" applyNumberFormat="1" applyFont="1" applyBorder="1" applyAlignment="1">
      <alignment horizontal="center" vertical="center"/>
    </xf>
    <xf numFmtId="0" fontId="75" fillId="0" borderId="13" xfId="0" applyFont="1" applyBorder="1" applyAlignment="1">
      <alignment vertical="center" wrapText="1"/>
    </xf>
    <xf numFmtId="0" fontId="75" fillId="0" borderId="45" xfId="0" applyFont="1" applyBorder="1" applyAlignment="1">
      <alignment vertical="center" wrapText="1"/>
    </xf>
    <xf numFmtId="2" fontId="75" fillId="0" borderId="18" xfId="0" applyNumberFormat="1" applyFont="1" applyBorder="1" applyAlignment="1">
      <alignment vertical="center"/>
    </xf>
    <xf numFmtId="2" fontId="75" fillId="0" borderId="48" xfId="0" applyNumberFormat="1" applyFont="1" applyBorder="1" applyAlignment="1">
      <alignment vertical="center"/>
    </xf>
    <xf numFmtId="2" fontId="75" fillId="0" borderId="13" xfId="0" applyNumberFormat="1" applyFont="1" applyBorder="1" applyAlignment="1">
      <alignment vertical="center"/>
    </xf>
    <xf numFmtId="2" fontId="75" fillId="0" borderId="46" xfId="0" applyNumberFormat="1" applyFont="1" applyBorder="1" applyAlignment="1">
      <alignment vertical="center"/>
    </xf>
    <xf numFmtId="2" fontId="75" fillId="0" borderId="47" xfId="0" applyNumberFormat="1" applyFont="1" applyBorder="1" applyAlignment="1">
      <alignment vertical="center"/>
    </xf>
    <xf numFmtId="2" fontId="75" fillId="0" borderId="45" xfId="0" applyNumberFormat="1" applyFont="1" applyBorder="1" applyAlignment="1">
      <alignment vertical="center"/>
    </xf>
    <xf numFmtId="2" fontId="75" fillId="0" borderId="19" xfId="0" applyNumberFormat="1" applyFont="1" applyBorder="1" applyAlignment="1">
      <alignment vertical="center"/>
    </xf>
    <xf numFmtId="0" fontId="75" fillId="0" borderId="13" xfId="0" applyFont="1" applyBorder="1" applyAlignment="1">
      <alignment vertical="center"/>
    </xf>
    <xf numFmtId="0" fontId="75" fillId="0" borderId="45" xfId="0" applyFont="1" applyBorder="1" applyAlignment="1">
      <alignment vertical="center"/>
    </xf>
    <xf numFmtId="0" fontId="75" fillId="0" borderId="0" xfId="0" applyFont="1"/>
    <xf numFmtId="0" fontId="75" fillId="0" borderId="13" xfId="0" applyFont="1" applyBorder="1" applyAlignment="1">
      <alignment wrapText="1"/>
    </xf>
    <xf numFmtId="0" fontId="75" fillId="0" borderId="45" xfId="0" applyFont="1" applyBorder="1" applyAlignment="1">
      <alignment wrapText="1"/>
    </xf>
    <xf numFmtId="4" fontId="75" fillId="0" borderId="0" xfId="0" applyNumberFormat="1" applyFont="1"/>
    <xf numFmtId="49" fontId="75" fillId="0" borderId="15" xfId="0" applyNumberFormat="1" applyFont="1" applyBorder="1" applyAlignment="1">
      <alignment horizontal="center" vertical="center"/>
    </xf>
    <xf numFmtId="2" fontId="75" fillId="0" borderId="69" xfId="0" applyNumberFormat="1" applyFont="1" applyBorder="1" applyAlignment="1">
      <alignment vertical="center"/>
    </xf>
    <xf numFmtId="2" fontId="75" fillId="0" borderId="14" xfId="0" applyNumberFormat="1" applyFont="1" applyBorder="1" applyAlignment="1">
      <alignment vertical="center"/>
    </xf>
    <xf numFmtId="0" fontId="75" fillId="0" borderId="36" xfId="0" applyFont="1" applyBorder="1" applyAlignment="1">
      <alignment vertical="center" wrapText="1"/>
    </xf>
    <xf numFmtId="0" fontId="75" fillId="0" borderId="59" xfId="0" applyFont="1" applyBorder="1" applyAlignment="1">
      <alignment vertical="center" wrapText="1"/>
    </xf>
    <xf numFmtId="165" fontId="75" fillId="0" borderId="18" xfId="0" applyNumberFormat="1" applyFont="1" applyBorder="1" applyAlignment="1">
      <alignment vertical="center"/>
    </xf>
    <xf numFmtId="165" fontId="75" fillId="0" borderId="19" xfId="0" applyNumberFormat="1" applyFont="1" applyBorder="1" applyAlignment="1">
      <alignment vertical="center"/>
    </xf>
    <xf numFmtId="165" fontId="75" fillId="0" borderId="14" xfId="0" applyNumberFormat="1" applyFont="1" applyBorder="1" applyAlignment="1">
      <alignment vertical="center"/>
    </xf>
    <xf numFmtId="165" fontId="75" fillId="0" borderId="46" xfId="0" applyNumberFormat="1" applyFont="1" applyBorder="1" applyAlignment="1">
      <alignment vertical="center"/>
    </xf>
    <xf numFmtId="165" fontId="75" fillId="0" borderId="13" xfId="0" applyNumberFormat="1" applyFont="1" applyBorder="1" applyAlignment="1">
      <alignment vertical="center"/>
    </xf>
    <xf numFmtId="165" fontId="75" fillId="0" borderId="48" xfId="0" applyNumberFormat="1" applyFont="1" applyBorder="1" applyAlignment="1">
      <alignment vertical="center"/>
    </xf>
    <xf numFmtId="4" fontId="75" fillId="0" borderId="18" xfId="0" applyNumberFormat="1" applyFont="1" applyBorder="1" applyAlignment="1">
      <alignment vertical="center"/>
    </xf>
    <xf numFmtId="4" fontId="75" fillId="0" borderId="19" xfId="0" applyNumberFormat="1" applyFont="1" applyBorder="1" applyAlignment="1">
      <alignment vertical="center"/>
    </xf>
    <xf numFmtId="4" fontId="75" fillId="0" borderId="14" xfId="0" applyNumberFormat="1" applyFont="1" applyBorder="1" applyAlignment="1">
      <alignment vertical="center"/>
    </xf>
    <xf numFmtId="4" fontId="75" fillId="0" borderId="13" xfId="0" applyNumberFormat="1" applyFont="1" applyBorder="1" applyAlignment="1">
      <alignment vertical="center"/>
    </xf>
    <xf numFmtId="4" fontId="75" fillId="0" borderId="46" xfId="0" applyNumberFormat="1" applyFont="1" applyBorder="1" applyAlignment="1">
      <alignment vertical="center"/>
    </xf>
    <xf numFmtId="4" fontId="75" fillId="0" borderId="47" xfId="0" applyNumberFormat="1" applyFont="1" applyBorder="1" applyAlignment="1">
      <alignment vertical="center"/>
    </xf>
    <xf numFmtId="4" fontId="75" fillId="0" borderId="45" xfId="0" applyNumberFormat="1" applyFont="1" applyBorder="1" applyAlignment="1">
      <alignment vertical="center"/>
    </xf>
    <xf numFmtId="49" fontId="75" fillId="0" borderId="21" xfId="0" applyNumberFormat="1" applyFont="1" applyBorder="1" applyAlignment="1">
      <alignment horizontal="center" vertical="center"/>
    </xf>
    <xf numFmtId="0" fontId="75" fillId="0" borderId="50" xfId="0" applyFont="1" applyBorder="1" applyAlignment="1">
      <alignment vertical="center" wrapText="1"/>
    </xf>
    <xf numFmtId="0" fontId="75" fillId="0" borderId="65" xfId="0" applyFont="1" applyBorder="1" applyAlignment="1">
      <alignment vertical="center" wrapText="1"/>
    </xf>
    <xf numFmtId="165" fontId="75" fillId="0" borderId="21" xfId="0" applyNumberFormat="1" applyFont="1" applyBorder="1" applyAlignment="1">
      <alignment vertical="center"/>
    </xf>
    <xf numFmtId="165" fontId="75" fillId="0" borderId="24" xfId="0" applyNumberFormat="1" applyFont="1" applyBorder="1" applyAlignment="1">
      <alignment vertical="center"/>
    </xf>
    <xf numFmtId="165" fontId="75" fillId="0" borderId="53" xfId="0" applyNumberFormat="1" applyFont="1" applyBorder="1" applyAlignment="1">
      <alignment vertical="center"/>
    </xf>
    <xf numFmtId="165" fontId="75" fillId="0" borderId="50" xfId="0" applyNumberFormat="1" applyFont="1" applyBorder="1" applyAlignment="1">
      <alignment vertical="center"/>
    </xf>
    <xf numFmtId="165" fontId="75" fillId="0" borderId="51" xfId="0" applyNumberFormat="1" applyFont="1" applyBorder="1" applyAlignment="1">
      <alignment vertical="center"/>
    </xf>
    <xf numFmtId="165" fontId="75" fillId="0" borderId="52" xfId="0" applyNumberFormat="1" applyFont="1" applyBorder="1" applyAlignment="1">
      <alignment vertical="center"/>
    </xf>
    <xf numFmtId="165" fontId="75" fillId="0" borderId="65" xfId="0" applyNumberFormat="1" applyFont="1" applyBorder="1" applyAlignment="1">
      <alignment vertical="center"/>
    </xf>
    <xf numFmtId="0" fontId="75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/>
    <xf numFmtId="0" fontId="67" fillId="0" borderId="0" xfId="0" applyFont="1"/>
    <xf numFmtId="0" fontId="77" fillId="0" borderId="0" xfId="0" applyFont="1"/>
    <xf numFmtId="0" fontId="78" fillId="0" borderId="0" xfId="0" applyFont="1" applyFill="1"/>
    <xf numFmtId="168" fontId="75" fillId="0" borderId="0" xfId="0" applyNumberFormat="1" applyFont="1"/>
    <xf numFmtId="0" fontId="75" fillId="0" borderId="0" xfId="0" applyFont="1" applyFill="1" applyAlignment="1">
      <alignment horizontal="center"/>
    </xf>
    <xf numFmtId="0" fontId="75" fillId="0" borderId="0" xfId="134" applyFont="1" applyAlignment="1">
      <alignment vertical="center"/>
    </xf>
    <xf numFmtId="0" fontId="75" fillId="0" borderId="0" xfId="135" applyFont="1"/>
    <xf numFmtId="168" fontId="65" fillId="0" borderId="0" xfId="0" applyNumberFormat="1" applyFont="1"/>
    <xf numFmtId="0" fontId="57" fillId="0" borderId="26" xfId="0" applyFont="1" applyBorder="1"/>
    <xf numFmtId="0" fontId="57" fillId="0" borderId="70" xfId="0" applyFont="1" applyBorder="1" applyAlignment="1">
      <alignment wrapText="1"/>
    </xf>
    <xf numFmtId="2" fontId="57" fillId="0" borderId="27" xfId="0" applyNumberFormat="1" applyFont="1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4" fontId="0" fillId="0" borderId="67" xfId="0" applyNumberFormat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3" xfId="0" applyNumberFormat="1" applyBorder="1"/>
    <xf numFmtId="0" fontId="0" fillId="0" borderId="2" xfId="0" applyBorder="1"/>
    <xf numFmtId="4" fontId="0" fillId="0" borderId="2" xfId="0" applyNumberFormat="1" applyBorder="1"/>
    <xf numFmtId="4" fontId="0" fillId="0" borderId="42" xfId="0" applyNumberFormat="1" applyBorder="1"/>
    <xf numFmtId="0" fontId="57" fillId="0" borderId="15" xfId="0" applyFont="1" applyBorder="1"/>
    <xf numFmtId="0" fontId="57" fillId="0" borderId="16" xfId="0" applyFont="1" applyBorder="1"/>
    <xf numFmtId="4" fontId="55" fillId="0" borderId="16" xfId="0" applyNumberFormat="1" applyFont="1" applyBorder="1"/>
    <xf numFmtId="4" fontId="55" fillId="0" borderId="36" xfId="0" applyNumberFormat="1" applyFont="1" applyBorder="1"/>
    <xf numFmtId="4" fontId="0" fillId="0" borderId="17" xfId="0" applyNumberFormat="1" applyBorder="1"/>
    <xf numFmtId="0" fontId="57" fillId="0" borderId="21" xfId="0" applyFont="1" applyBorder="1"/>
    <xf numFmtId="0" fontId="57" fillId="0" borderId="22" xfId="0" applyFont="1" applyBorder="1"/>
    <xf numFmtId="4" fontId="55" fillId="0" borderId="22" xfId="0" applyNumberFormat="1" applyFont="1" applyBorder="1"/>
    <xf numFmtId="4" fontId="55" fillId="0" borderId="50" xfId="0" applyNumberFormat="1" applyFont="1" applyBorder="1"/>
    <xf numFmtId="4" fontId="0" fillId="0" borderId="24" xfId="0" applyNumberFormat="1" applyBorder="1"/>
    <xf numFmtId="0" fontId="0" fillId="0" borderId="31" xfId="0" applyBorder="1"/>
    <xf numFmtId="4" fontId="0" fillId="0" borderId="31" xfId="0" applyNumberFormat="1" applyBorder="1"/>
    <xf numFmtId="0" fontId="57" fillId="0" borderId="16" xfId="0" applyFont="1" applyBorder="1" applyAlignment="1">
      <alignment wrapText="1"/>
    </xf>
    <xf numFmtId="4" fontId="0" fillId="0" borderId="20" xfId="0" applyNumberFormat="1" applyBorder="1"/>
    <xf numFmtId="4" fontId="0" fillId="0" borderId="16" xfId="0" applyNumberFormat="1" applyBorder="1"/>
    <xf numFmtId="4" fontId="0" fillId="0" borderId="36" xfId="0" applyNumberFormat="1" applyBorder="1"/>
    <xf numFmtId="4" fontId="55" fillId="0" borderId="17" xfId="0" applyNumberFormat="1" applyFont="1" applyBorder="1"/>
    <xf numFmtId="4" fontId="0" fillId="0" borderId="22" xfId="0" applyNumberFormat="1" applyBorder="1"/>
    <xf numFmtId="4" fontId="0" fillId="0" borderId="50" xfId="0" applyNumberFormat="1" applyBorder="1"/>
    <xf numFmtId="4" fontId="55" fillId="0" borderId="24" xfId="0" applyNumberFormat="1" applyFont="1" applyBorder="1"/>
    <xf numFmtId="0" fontId="79" fillId="0" borderId="0" xfId="0" applyFont="1"/>
    <xf numFmtId="0" fontId="0" fillId="0" borderId="1" xfId="0" applyBorder="1" applyAlignment="1">
      <alignment vertical="center" wrapText="1"/>
    </xf>
    <xf numFmtId="4" fontId="80" fillId="0" borderId="1" xfId="0" applyNumberFormat="1" applyFont="1" applyBorder="1" applyAlignment="1">
      <alignment horizontal="center" vertical="center"/>
    </xf>
    <xf numFmtId="4" fontId="80" fillId="0" borderId="1" xfId="0" applyNumberFormat="1" applyFont="1" applyBorder="1" applyAlignment="1">
      <alignment vertical="center"/>
    </xf>
    <xf numFmtId="4" fontId="80" fillId="0" borderId="2" xfId="0" applyNumberFormat="1" applyFont="1" applyBorder="1" applyAlignment="1">
      <alignment horizontal="center" vertical="center"/>
    </xf>
    <xf numFmtId="4" fontId="80" fillId="40" borderId="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4" fontId="80" fillId="0" borderId="31" xfId="0" applyNumberFormat="1" applyFont="1" applyBorder="1" applyAlignment="1">
      <alignment horizontal="center" vertical="center"/>
    </xf>
    <xf numFmtId="4" fontId="80" fillId="0" borderId="3" xfId="0" applyNumberFormat="1" applyFont="1" applyBorder="1" applyAlignment="1">
      <alignment horizontal="center" vertical="center"/>
    </xf>
    <xf numFmtId="4" fontId="81" fillId="40" borderId="2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4" fontId="80" fillId="0" borderId="4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80" fillId="0" borderId="6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" fontId="82" fillId="0" borderId="1" xfId="0" applyNumberFormat="1" applyFont="1" applyBorder="1" applyAlignment="1">
      <alignment horizontal="center" vertical="center"/>
    </xf>
    <xf numFmtId="4" fontId="82" fillId="0" borderId="1" xfId="0" applyNumberFormat="1" applyFont="1" applyBorder="1" applyAlignment="1">
      <alignment vertical="center"/>
    </xf>
    <xf numFmtId="4" fontId="82" fillId="0" borderId="2" xfId="0" applyNumberFormat="1" applyFont="1" applyBorder="1" applyAlignment="1">
      <alignment horizontal="center" vertical="center"/>
    </xf>
    <xf numFmtId="4" fontId="0" fillId="40" borderId="2" xfId="0" applyNumberFormat="1" applyFill="1" applyBorder="1" applyAlignment="1">
      <alignment horizontal="center" vertical="center"/>
    </xf>
    <xf numFmtId="4" fontId="57" fillId="40" borderId="2" xfId="0" applyNumberFormat="1" applyFont="1" applyFill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4" fontId="82" fillId="0" borderId="3" xfId="0" applyNumberFormat="1" applyFont="1" applyBorder="1" applyAlignment="1">
      <alignment horizontal="center" vertical="center"/>
    </xf>
    <xf numFmtId="4" fontId="57" fillId="40" borderId="1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83" fillId="40" borderId="2" xfId="0" applyNumberFormat="1" applyFont="1" applyFill="1" applyBorder="1" applyAlignment="1">
      <alignment horizontal="center" vertical="center"/>
    </xf>
    <xf numFmtId="4" fontId="83" fillId="40" borderId="1" xfId="0" applyNumberFormat="1" applyFont="1" applyFill="1" applyBorder="1" applyAlignment="1">
      <alignment horizontal="center" vertical="center"/>
    </xf>
    <xf numFmtId="4" fontId="80" fillId="0" borderId="13" xfId="0" applyNumberFormat="1" applyFont="1" applyBorder="1" applyAlignment="1">
      <alignment horizontal="center" vertical="center"/>
    </xf>
    <xf numFmtId="0" fontId="57" fillId="0" borderId="22" xfId="0" applyFont="1" applyBorder="1" applyAlignment="1">
      <alignment wrapText="1"/>
    </xf>
    <xf numFmtId="0" fontId="57" fillId="0" borderId="24" xfId="0" applyFont="1" applyBorder="1" applyAlignment="1">
      <alignment wrapText="1"/>
    </xf>
    <xf numFmtId="0" fontId="57" fillId="31" borderId="25" xfId="0" applyFont="1" applyFill="1" applyBorder="1" applyAlignment="1">
      <alignment horizontal="center" vertical="center"/>
    </xf>
    <xf numFmtId="0" fontId="57" fillId="31" borderId="26" xfId="0" applyFont="1" applyFill="1" applyBorder="1" applyAlignment="1">
      <alignment wrapText="1"/>
    </xf>
    <xf numFmtId="0" fontId="57" fillId="31" borderId="26" xfId="0" applyFont="1" applyFill="1" applyBorder="1"/>
    <xf numFmtId="4" fontId="57" fillId="31" borderId="26" xfId="0" applyNumberFormat="1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3" xfId="0" applyFont="1" applyBorder="1" applyAlignment="1">
      <alignment wrapText="1"/>
    </xf>
    <xf numFmtId="0" fontId="57" fillId="0" borderId="3" xfId="0" applyFont="1" applyBorder="1"/>
    <xf numFmtId="4" fontId="57" fillId="0" borderId="3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80" fillId="0" borderId="0" xfId="0" applyFont="1"/>
    <xf numFmtId="0" fontId="57" fillId="31" borderId="1" xfId="0" applyFont="1" applyFill="1" applyBorder="1" applyAlignment="1">
      <alignment horizontal="center" vertical="center"/>
    </xf>
    <xf numFmtId="0" fontId="57" fillId="31" borderId="1" xfId="0" applyFont="1" applyFill="1" applyBorder="1" applyAlignment="1">
      <alignment wrapText="1"/>
    </xf>
    <xf numFmtId="0" fontId="57" fillId="31" borderId="1" xfId="0" applyFont="1" applyFill="1" applyBorder="1"/>
    <xf numFmtId="4" fontId="57" fillId="31" borderId="1" xfId="0" applyNumberFormat="1" applyFont="1" applyFill="1" applyBorder="1" applyAlignment="1">
      <alignment horizontal="center" vertical="center"/>
    </xf>
    <xf numFmtId="0" fontId="58" fillId="31" borderId="1" xfId="0" applyFont="1" applyFill="1" applyBorder="1" applyAlignment="1">
      <alignment horizontal="center" vertical="center"/>
    </xf>
    <xf numFmtId="0" fontId="84" fillId="0" borderId="1" xfId="0" applyFont="1" applyBorder="1" applyAlignment="1">
      <alignment wrapText="1"/>
    </xf>
    <xf numFmtId="0" fontId="57" fillId="31" borderId="1" xfId="0" applyFont="1" applyFill="1" applyBorder="1" applyAlignment="1">
      <alignment vertical="center" wrapText="1"/>
    </xf>
    <xf numFmtId="0" fontId="0" fillId="31" borderId="1" xfId="0" applyFill="1" applyBorder="1"/>
    <xf numFmtId="4" fontId="0" fillId="31" borderId="1" xfId="0" applyNumberFormat="1" applyFill="1" applyBorder="1" applyAlignment="1">
      <alignment horizontal="center" vertical="center"/>
    </xf>
    <xf numFmtId="0" fontId="58" fillId="27" borderId="1" xfId="0" applyFont="1" applyFill="1" applyBorder="1" applyAlignment="1">
      <alignment horizontal="center" vertical="center"/>
    </xf>
    <xf numFmtId="0" fontId="0" fillId="27" borderId="1" xfId="0" applyFill="1" applyBorder="1" applyAlignment="1">
      <alignment wrapText="1"/>
    </xf>
    <xf numFmtId="0" fontId="0" fillId="27" borderId="1" xfId="0" applyFill="1" applyBorder="1"/>
    <xf numFmtId="4" fontId="0" fillId="27" borderId="1" xfId="0" applyNumberFormat="1" applyFill="1" applyBorder="1" applyAlignment="1">
      <alignment horizontal="center" vertical="center"/>
    </xf>
    <xf numFmtId="0" fontId="58" fillId="33" borderId="2" xfId="0" applyFont="1" applyFill="1" applyBorder="1" applyAlignment="1">
      <alignment horizontal="center" vertical="center"/>
    </xf>
    <xf numFmtId="0" fontId="0" fillId="33" borderId="2" xfId="0" applyFill="1" applyBorder="1" applyAlignment="1">
      <alignment wrapText="1"/>
    </xf>
    <xf numFmtId="0" fontId="0" fillId="33" borderId="2" xfId="0" applyFill="1" applyBorder="1"/>
    <xf numFmtId="165" fontId="0" fillId="33" borderId="2" xfId="0" applyNumberFormat="1" applyFill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7" fillId="0" borderId="26" xfId="0" applyFont="1" applyBorder="1" applyAlignment="1">
      <alignment horizontal="left" vertical="center"/>
    </xf>
    <xf numFmtId="4" fontId="57" fillId="31" borderId="27" xfId="0" applyNumberFormat="1" applyFont="1" applyFill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8" fillId="0" borderId="2" xfId="0" applyFont="1" applyBorder="1" applyAlignment="1">
      <alignment horizontal="left" vertical="center" wrapText="1"/>
    </xf>
    <xf numFmtId="4" fontId="57" fillId="40" borderId="31" xfId="0" applyNumberFormat="1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left" vertical="center"/>
    </xf>
    <xf numFmtId="4" fontId="57" fillId="41" borderId="2" xfId="0" applyNumberFormat="1" applyFont="1" applyFill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0" fillId="0" borderId="26" xfId="0" applyFill="1" applyBorder="1" applyAlignment="1">
      <alignment wrapText="1"/>
    </xf>
    <xf numFmtId="0" fontId="58" fillId="0" borderId="26" xfId="0" applyFont="1" applyFill="1" applyBorder="1" applyAlignment="1">
      <alignment horizontal="left" vertical="center"/>
    </xf>
    <xf numFmtId="0" fontId="0" fillId="0" borderId="26" xfId="0" applyBorder="1"/>
    <xf numFmtId="4" fontId="57" fillId="42" borderId="26" xfId="0" applyNumberFormat="1" applyFont="1" applyFill="1" applyBorder="1" applyAlignment="1">
      <alignment horizontal="center" vertical="center"/>
    </xf>
    <xf numFmtId="4" fontId="57" fillId="42" borderId="27" xfId="0" applyNumberFormat="1" applyFont="1" applyFill="1" applyBorder="1" applyAlignment="1">
      <alignment horizontal="center" vertical="center"/>
    </xf>
    <xf numFmtId="0" fontId="57" fillId="0" borderId="26" xfId="0" applyFont="1" applyFill="1" applyBorder="1" applyAlignment="1">
      <alignment horizontal="left" vertical="center"/>
    </xf>
    <xf numFmtId="4" fontId="57" fillId="30" borderId="26" xfId="0" applyNumberFormat="1" applyFont="1" applyFill="1" applyBorder="1" applyAlignment="1">
      <alignment horizontal="center" vertical="center"/>
    </xf>
    <xf numFmtId="4" fontId="57" fillId="30" borderId="2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/>
    </xf>
    <xf numFmtId="2" fontId="57" fillId="0" borderId="26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left" vertical="center" wrapText="1"/>
    </xf>
    <xf numFmtId="2" fontId="57" fillId="0" borderId="3" xfId="0" applyNumberFormat="1" applyFont="1" applyBorder="1" applyAlignment="1">
      <alignment horizontal="center" vertic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3" xfId="0" applyNumberFormat="1" applyFill="1" applyBorder="1"/>
    <xf numFmtId="2" fontId="0" fillId="0" borderId="1" xfId="0" applyNumberFormat="1" applyFill="1" applyBorder="1"/>
    <xf numFmtId="2" fontId="0" fillId="0" borderId="0" xfId="0" applyNumberFormat="1"/>
    <xf numFmtId="49" fontId="0" fillId="0" borderId="1" xfId="0" applyNumberFormat="1" applyBorder="1"/>
    <xf numFmtId="2" fontId="80" fillId="0" borderId="3" xfId="0" applyNumberFormat="1" applyFont="1" applyFill="1" applyBorder="1"/>
    <xf numFmtId="2" fontId="80" fillId="0" borderId="1" xfId="0" applyNumberFormat="1" applyFont="1" applyBorder="1"/>
    <xf numFmtId="2" fontId="80" fillId="0" borderId="3" xfId="0" applyNumberFormat="1" applyFont="1" applyBorder="1"/>
    <xf numFmtId="0" fontId="57" fillId="0" borderId="1" xfId="0" applyFont="1" applyBorder="1" applyAlignment="1">
      <alignment vertical="center"/>
    </xf>
    <xf numFmtId="0" fontId="57" fillId="0" borderId="1" xfId="0" applyFont="1" applyBorder="1" applyAlignment="1">
      <alignment vertical="center" wrapText="1"/>
    </xf>
    <xf numFmtId="2" fontId="81" fillId="0" borderId="3" xfId="0" applyNumberFormat="1" applyFont="1" applyBorder="1" applyAlignment="1">
      <alignment vertical="center"/>
    </xf>
    <xf numFmtId="2" fontId="81" fillId="0" borderId="1" xfId="0" applyNumberFormat="1" applyFont="1" applyBorder="1" applyAlignment="1">
      <alignment vertical="center"/>
    </xf>
    <xf numFmtId="2" fontId="57" fillId="0" borderId="3" xfId="0" applyNumberFormat="1" applyFont="1" applyBorder="1" applyAlignment="1">
      <alignment vertical="center"/>
    </xf>
    <xf numFmtId="2" fontId="57" fillId="0" borderId="1" xfId="0" applyNumberFormat="1" applyFont="1" applyBorder="1" applyAlignment="1">
      <alignment vertical="center"/>
    </xf>
    <xf numFmtId="2" fontId="57" fillId="0" borderId="1" xfId="0" applyNumberFormat="1" applyFont="1" applyBorder="1" applyAlignment="1">
      <alignment horizontal="center" vertical="center"/>
    </xf>
    <xf numFmtId="0" fontId="57" fillId="0" borderId="1" xfId="0" applyFont="1" applyBorder="1"/>
    <xf numFmtId="0" fontId="57" fillId="0" borderId="1" xfId="0" applyFont="1" applyBorder="1" applyAlignment="1">
      <alignment wrapText="1"/>
    </xf>
    <xf numFmtId="168" fontId="57" fillId="0" borderId="1" xfId="0" applyNumberFormat="1" applyFont="1" applyBorder="1"/>
    <xf numFmtId="169" fontId="57" fillId="0" borderId="1" xfId="0" applyNumberFormat="1" applyFont="1" applyBorder="1"/>
    <xf numFmtId="170" fontId="0" fillId="0" borderId="1" xfId="0" applyNumberFormat="1" applyBorder="1"/>
    <xf numFmtId="171" fontId="57" fillId="0" borderId="1" xfId="0" applyNumberFormat="1" applyFont="1" applyBorder="1"/>
    <xf numFmtId="171" fontId="0" fillId="0" borderId="1" xfId="0" applyNumberFormat="1" applyBorder="1"/>
    <xf numFmtId="2" fontId="8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2" fontId="57" fillId="0" borderId="70" xfId="0" applyNumberFormat="1" applyFont="1" applyBorder="1" applyAlignment="1">
      <alignment wrapText="1"/>
    </xf>
    <xf numFmtId="0" fontId="0" fillId="0" borderId="71" xfId="0" applyBorder="1"/>
    <xf numFmtId="0" fontId="0" fillId="0" borderId="35" xfId="0" applyBorder="1"/>
    <xf numFmtId="4" fontId="52" fillId="0" borderId="35" xfId="0" applyNumberFormat="1" applyFont="1" applyBorder="1"/>
    <xf numFmtId="4" fontId="52" fillId="0" borderId="23" xfId="0" applyNumberFormat="1" applyFont="1" applyBorder="1"/>
    <xf numFmtId="4" fontId="0" fillId="0" borderId="23" xfId="0" applyNumberFormat="1" applyBorder="1"/>
    <xf numFmtId="4" fontId="0" fillId="0" borderId="72" xfId="0" applyNumberFormat="1" applyBorder="1"/>
    <xf numFmtId="0" fontId="57" fillId="0" borderId="28" xfId="0" applyFont="1" applyBorder="1"/>
    <xf numFmtId="4" fontId="55" fillId="0" borderId="3" xfId="0" applyNumberFormat="1" applyFont="1" applyBorder="1"/>
    <xf numFmtId="4" fontId="55" fillId="0" borderId="67" xfId="0" applyNumberFormat="1" applyFont="1" applyBorder="1"/>
    <xf numFmtId="4" fontId="0" fillId="0" borderId="29" xfId="0" applyNumberFormat="1" applyBorder="1"/>
    <xf numFmtId="4" fontId="0" fillId="0" borderId="19" xfId="0" applyNumberFormat="1" applyBorder="1"/>
    <xf numFmtId="4" fontId="0" fillId="0" borderId="32" xfId="0" applyNumberFormat="1" applyBorder="1"/>
    <xf numFmtId="0" fontId="5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/>
    </xf>
    <xf numFmtId="0" fontId="0" fillId="25" borderId="17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6" borderId="19" xfId="0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center" wrapText="1"/>
    </xf>
    <xf numFmtId="0" fontId="0" fillId="0" borderId="0" xfId="0" applyAlignment="1"/>
    <xf numFmtId="0" fontId="76" fillId="38" borderId="56" xfId="0" applyFont="1" applyFill="1" applyBorder="1" applyAlignment="1">
      <alignment horizontal="center" vertical="center"/>
    </xf>
    <xf numFmtId="0" fontId="76" fillId="38" borderId="55" xfId="0" applyFont="1" applyFill="1" applyBorder="1" applyAlignment="1">
      <alignment horizontal="center" vertical="center"/>
    </xf>
    <xf numFmtId="0" fontId="76" fillId="38" borderId="66" xfId="0" applyFont="1" applyFill="1" applyBorder="1" applyAlignment="1">
      <alignment horizontal="center" vertical="center"/>
    </xf>
    <xf numFmtId="0" fontId="75" fillId="0" borderId="0" xfId="0" applyFont="1" applyAlignment="1">
      <alignment wrapText="1"/>
    </xf>
    <xf numFmtId="0" fontId="71" fillId="0" borderId="0" xfId="0" applyFont="1" applyFill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5" fillId="0" borderId="30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75" fillId="0" borderId="38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2" fontId="75" fillId="38" borderId="40" xfId="0" applyNumberFormat="1" applyFont="1" applyFill="1" applyBorder="1" applyAlignment="1">
      <alignment horizontal="center" vertical="center"/>
    </xf>
    <xf numFmtId="2" fontId="75" fillId="38" borderId="41" xfId="0" applyNumberFormat="1" applyFont="1" applyFill="1" applyBorder="1" applyAlignment="1">
      <alignment horizontal="center" vertical="center"/>
    </xf>
    <xf numFmtId="2" fontId="75" fillId="38" borderId="37" xfId="0" applyNumberFormat="1" applyFont="1" applyFill="1" applyBorder="1" applyAlignment="1">
      <alignment horizontal="center" vertical="center"/>
    </xf>
    <xf numFmtId="0" fontId="75" fillId="0" borderId="28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45" xfId="0" applyFont="1" applyFill="1" applyBorder="1" applyAlignment="1">
      <alignment horizontal="center" vertical="center" wrapText="1"/>
    </xf>
    <xf numFmtId="0" fontId="76" fillId="0" borderId="46" xfId="0" applyFont="1" applyFill="1" applyBorder="1" applyAlignment="1">
      <alignment horizontal="center" vertical="center" wrapText="1"/>
    </xf>
    <xf numFmtId="0" fontId="76" fillId="0" borderId="47" xfId="0" applyFont="1" applyFill="1" applyBorder="1" applyAlignment="1">
      <alignment horizontal="center" vertical="center" wrapText="1"/>
    </xf>
    <xf numFmtId="0" fontId="76" fillId="0" borderId="48" xfId="0" applyFont="1" applyFill="1" applyBorder="1" applyAlignment="1">
      <alignment horizontal="center" vertical="center" wrapText="1"/>
    </xf>
    <xf numFmtId="49" fontId="76" fillId="38" borderId="56" xfId="0" applyNumberFormat="1" applyFont="1" applyFill="1" applyBorder="1" applyAlignment="1">
      <alignment horizontal="center" vertical="center"/>
    </xf>
    <xf numFmtId="49" fontId="76" fillId="38" borderId="55" xfId="0" applyNumberFormat="1" applyFont="1" applyFill="1" applyBorder="1" applyAlignment="1">
      <alignment horizontal="center" vertical="center"/>
    </xf>
    <xf numFmtId="49" fontId="76" fillId="38" borderId="66" xfId="0" applyNumberFormat="1" applyFont="1" applyFill="1" applyBorder="1" applyAlignment="1">
      <alignment horizontal="center" vertical="center"/>
    </xf>
    <xf numFmtId="49" fontId="76" fillId="39" borderId="56" xfId="0" applyNumberFormat="1" applyFont="1" applyFill="1" applyBorder="1" applyAlignment="1">
      <alignment horizontal="center" vertical="center"/>
    </xf>
    <xf numFmtId="49" fontId="76" fillId="39" borderId="55" xfId="0" applyNumberFormat="1" applyFont="1" applyFill="1" applyBorder="1" applyAlignment="1">
      <alignment horizontal="center" vertical="center"/>
    </xf>
    <xf numFmtId="49" fontId="76" fillId="39" borderId="66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16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wrapText="1"/>
    </xf>
    <xf numFmtId="0" fontId="57" fillId="0" borderId="22" xfId="0" applyFont="1" applyBorder="1" applyAlignment="1">
      <alignment horizontal="center" wrapText="1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36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20% – Акцентування1 2" xfId="13"/>
    <cellStyle name="20% – Акцентування2 2" xfId="14"/>
    <cellStyle name="20% – Акцентування3 2" xfId="15"/>
    <cellStyle name="20% – Акцентування4 2" xfId="16"/>
    <cellStyle name="20% – Акцентування5 2" xfId="17"/>
    <cellStyle name="20% – Акцентування6 2" xfId="18"/>
    <cellStyle name="40% - Акцент1" xfId="19"/>
    <cellStyle name="40% - Акцент1 2" xfId="20"/>
    <cellStyle name="40% - Акцент2" xfId="21"/>
    <cellStyle name="40% - Акцент2 2" xfId="22"/>
    <cellStyle name="40% - Акцент3" xfId="23"/>
    <cellStyle name="40% - Акцент3 2" xfId="24"/>
    <cellStyle name="40% - Акцент4" xfId="25"/>
    <cellStyle name="40% - Акцент4 2" xfId="26"/>
    <cellStyle name="40% - Акцент5" xfId="27"/>
    <cellStyle name="40% - Акцент5 2" xfId="28"/>
    <cellStyle name="40% - Акцент6" xfId="29"/>
    <cellStyle name="40% - Акцент6 2" xfId="30"/>
    <cellStyle name="40% – Акцентування1 2" xfId="31"/>
    <cellStyle name="40% – Акцентування2 2" xfId="32"/>
    <cellStyle name="40% – Акцентування3 2" xfId="33"/>
    <cellStyle name="40% – Акцентування4 2" xfId="34"/>
    <cellStyle name="40% – Акцентування5 2" xfId="35"/>
    <cellStyle name="40% – Акцентування6 2" xfId="36"/>
    <cellStyle name="60% - Акцент1" xfId="37"/>
    <cellStyle name="60% - Акцент1 2" xfId="38"/>
    <cellStyle name="60% - Акцент2" xfId="39"/>
    <cellStyle name="60% - Акцент2 2" xfId="40"/>
    <cellStyle name="60% - Акцент3" xfId="41"/>
    <cellStyle name="60% - Акцент3 2" xfId="42"/>
    <cellStyle name="60% - Акцент4" xfId="43"/>
    <cellStyle name="60% - Акцент4 2" xfId="44"/>
    <cellStyle name="60% - Акцент5" xfId="45"/>
    <cellStyle name="60% - Акцент5 2" xfId="46"/>
    <cellStyle name="60% - Акцент6" xfId="47"/>
    <cellStyle name="60% - Акцент6 2" xfId="48"/>
    <cellStyle name="60% – Акцентування1 2" xfId="49"/>
    <cellStyle name="60% – Акцентування2 2" xfId="50"/>
    <cellStyle name="60% – Акцентування3 2" xfId="51"/>
    <cellStyle name="60% – Акцентування4 2" xfId="52"/>
    <cellStyle name="60% – Акцентування5 2" xfId="53"/>
    <cellStyle name="60% – Акцентування6 2" xfId="54"/>
    <cellStyle name="Акцент1" xfId="55"/>
    <cellStyle name="Акцент1 2" xfId="56"/>
    <cellStyle name="Акцент2" xfId="57"/>
    <cellStyle name="Акцент2 2" xfId="58"/>
    <cellStyle name="Акцент3" xfId="59"/>
    <cellStyle name="Акцент3 2" xfId="60"/>
    <cellStyle name="Акцент4" xfId="61"/>
    <cellStyle name="Акцент4 2" xfId="62"/>
    <cellStyle name="Акцент5" xfId="63"/>
    <cellStyle name="Акцент5 2" xfId="64"/>
    <cellStyle name="Акцент6" xfId="65"/>
    <cellStyle name="Акцент6 2" xfId="66"/>
    <cellStyle name="Акцентування1 2" xfId="67"/>
    <cellStyle name="Акцентування2 2" xfId="68"/>
    <cellStyle name="Акцентування3 2" xfId="69"/>
    <cellStyle name="Акцентування4 2" xfId="70"/>
    <cellStyle name="Акцентування5 2" xfId="71"/>
    <cellStyle name="Акцентування6 2" xfId="72"/>
    <cellStyle name="Ввід 2" xfId="73"/>
    <cellStyle name="Ввод  2" xfId="74"/>
    <cellStyle name="Вывод" xfId="75"/>
    <cellStyle name="Вывод 2" xfId="76"/>
    <cellStyle name="Вычисление" xfId="77"/>
    <cellStyle name="Вычисление 2" xfId="78"/>
    <cellStyle name="Добре 2" xfId="79"/>
    <cellStyle name="Заголовок 1 2" xfId="80"/>
    <cellStyle name="Заголовок 1 3" xfId="81"/>
    <cellStyle name="Заголовок 2 2" xfId="82"/>
    <cellStyle name="Заголовок 2 3" xfId="83"/>
    <cellStyle name="Заголовок 3 2" xfId="84"/>
    <cellStyle name="Заголовок 3 3" xfId="85"/>
    <cellStyle name="Заголовок 4 2" xfId="86"/>
    <cellStyle name="Заголовок 4 3" xfId="87"/>
    <cellStyle name="Зв’язана клітинка" xfId="88"/>
    <cellStyle name="Звичайний 2" xfId="89"/>
    <cellStyle name="Звичайний 3" xfId="90"/>
    <cellStyle name="Звичайний 4" xfId="91"/>
    <cellStyle name="Звичайний 5" xfId="92"/>
    <cellStyle name="Звичайний 6" xfId="93"/>
    <cellStyle name="Итог" xfId="94"/>
    <cellStyle name="Итог 2" xfId="95"/>
    <cellStyle name="Контрольна клітинка 2" xfId="96"/>
    <cellStyle name="Контрольная ячейка 2" xfId="97"/>
    <cellStyle name="Назва 2" xfId="98"/>
    <cellStyle name="Название 2" xfId="99"/>
    <cellStyle name="Нейтральный" xfId="100"/>
    <cellStyle name="Нейтральный 2" xfId="101"/>
    <cellStyle name="Обчислення 2" xfId="102"/>
    <cellStyle name="Обычный" xfId="0" builtinId="0"/>
    <cellStyle name="Обычный 2" xfId="103"/>
    <cellStyle name="Обычный_Додатки по тарифам" xfId="135"/>
    <cellStyle name="Обычный_Общий расход" xfId="134"/>
    <cellStyle name="Підсумок 2" xfId="104"/>
    <cellStyle name="Плохой" xfId="105"/>
    <cellStyle name="Плохой 2" xfId="106"/>
    <cellStyle name="Поганий 2" xfId="107"/>
    <cellStyle name="Пояснение" xfId="108"/>
    <cellStyle name="Пояснение 2" xfId="109"/>
    <cellStyle name="Примечание" xfId="110"/>
    <cellStyle name="Примечание 2" xfId="111"/>
    <cellStyle name="Примечание 3" xfId="112"/>
    <cellStyle name="Примітка 2" xfId="113"/>
    <cellStyle name="Результат 2" xfId="114"/>
    <cellStyle name="Связанная ячейка 2" xfId="115"/>
    <cellStyle name="Середній 2" xfId="116"/>
    <cellStyle name="Стиль 1" xfId="117"/>
    <cellStyle name="Текст попередження 2" xfId="118"/>
    <cellStyle name="Текст пояснення 2" xfId="119"/>
    <cellStyle name="Текст предупреждения 2" xfId="120"/>
    <cellStyle name="Хороший 2" xfId="121"/>
    <cellStyle name="㼿㼿" xfId="122"/>
    <cellStyle name="㼿㼿?" xfId="123"/>
    <cellStyle name="㼿㼿㼿" xfId="124"/>
    <cellStyle name="㼿㼿㼿?" xfId="125"/>
    <cellStyle name="㼿㼿㼿㼿" xfId="126"/>
    <cellStyle name="㼿㼿㼿㼿?" xfId="127"/>
    <cellStyle name="㼿㼿㼿㼿㼿" xfId="128"/>
    <cellStyle name="㼿㼿㼿㼿㼿?" xfId="129"/>
    <cellStyle name="㼿㼿㼿㼿㼿㼿?" xfId="130"/>
    <cellStyle name="㼿㼿㼿㼿㼿㼿㼿㼿" xfId="131"/>
    <cellStyle name="㼿㼿㼿㼿㼿㼿㼿㼿㼿" xfId="132"/>
    <cellStyle name="㼿㼿㼿㼿㼿㼿㼿㼿㼿㼿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86;&#1084;&#1072;/Desktop/&#1054;&#1083;&#1103;%201/&#1058;&#1072;&#1088;&#1080;&#1092;/2019/&#1054;&#1083;&#1103;/&#1058;&#1072;&#1088;&#1080;&#1092;/&#1082;&#1086;&#1088;&#1080;&#1075;&#1091;&#1074;&#1072;&#1085;&#1085;&#1103;%202018/&#1088;&#1086;&#1079;&#1088;&#1072;&#1093;&#1091;&#1085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тр  01.01.17"/>
      <sheetName val="за 1 Гкал 16"/>
      <sheetName val="на 01.11.18"/>
      <sheetName val="план витр  2018"/>
      <sheetName val="за 1 Гкал 18"/>
      <sheetName val="прямі зв"/>
      <sheetName val="загальновир"/>
      <sheetName val="адмін"/>
      <sheetName val="збут"/>
    </sheetNames>
    <sheetDataSet>
      <sheetData sheetId="0" refreshError="1">
        <row r="26">
          <cell r="G26">
            <v>0</v>
          </cell>
          <cell r="J26">
            <v>0</v>
          </cell>
          <cell r="M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view="pageBreakPreview" topLeftCell="A4" zoomScaleSheetLayoutView="100" workbookViewId="0">
      <selection activeCell="V12" sqref="V12"/>
    </sheetView>
  </sheetViews>
  <sheetFormatPr defaultRowHeight="15"/>
  <cols>
    <col min="1" max="1" width="4.85546875" customWidth="1"/>
    <col min="2" max="2" width="29.7109375" customWidth="1"/>
    <col min="3" max="3" width="12.140625" customWidth="1"/>
    <col min="4" max="4" width="14.140625" customWidth="1"/>
    <col min="5" max="5" width="14.28515625" customWidth="1"/>
    <col min="6" max="6" width="13.85546875" customWidth="1"/>
    <col min="7" max="7" width="13.5703125" customWidth="1"/>
    <col min="8" max="8" width="12.42578125" bestFit="1" customWidth="1"/>
    <col min="9" max="9" width="13.140625" bestFit="1" customWidth="1"/>
    <col min="10" max="10" width="11" customWidth="1"/>
    <col min="11" max="12" width="10.7109375" customWidth="1"/>
    <col min="13" max="13" width="11.42578125" customWidth="1"/>
    <col min="14" max="15" width="10.7109375" customWidth="1"/>
  </cols>
  <sheetData>
    <row r="1" spans="1:15" ht="18.75">
      <c r="B1" s="417" t="s">
        <v>1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</row>
    <row r="2" spans="1:15" ht="18.75">
      <c r="B2" s="417" t="s">
        <v>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15" ht="15.75" thickBot="1">
      <c r="N3" t="s">
        <v>298</v>
      </c>
    </row>
    <row r="4" spans="1:15">
      <c r="A4" s="418"/>
      <c r="B4" s="421" t="s">
        <v>3</v>
      </c>
      <c r="C4" s="424" t="s">
        <v>4</v>
      </c>
      <c r="D4" s="427" t="s">
        <v>5</v>
      </c>
      <c r="E4" s="427"/>
      <c r="F4" s="427"/>
      <c r="G4" s="429" t="s">
        <v>6</v>
      </c>
      <c r="H4" s="429"/>
      <c r="I4" s="429"/>
      <c r="J4" s="429"/>
      <c r="K4" s="429"/>
      <c r="L4" s="429"/>
      <c r="M4" s="429"/>
      <c r="N4" s="429"/>
      <c r="O4" s="430"/>
    </row>
    <row r="5" spans="1:15">
      <c r="A5" s="419"/>
      <c r="B5" s="422"/>
      <c r="C5" s="425"/>
      <c r="D5" s="428"/>
      <c r="E5" s="428"/>
      <c r="F5" s="428"/>
      <c r="G5" s="431" t="s">
        <v>7</v>
      </c>
      <c r="H5" s="431"/>
      <c r="I5" s="431"/>
      <c r="J5" s="431" t="s">
        <v>8</v>
      </c>
      <c r="K5" s="431"/>
      <c r="L5" s="431"/>
      <c r="M5" s="431" t="s">
        <v>9</v>
      </c>
      <c r="N5" s="431"/>
      <c r="O5" s="432"/>
    </row>
    <row r="6" spans="1:15">
      <c r="A6" s="419"/>
      <c r="B6" s="422"/>
      <c r="C6" s="425"/>
      <c r="D6" s="433" t="s">
        <v>10</v>
      </c>
      <c r="E6" s="425" t="s">
        <v>11</v>
      </c>
      <c r="F6" s="425"/>
      <c r="G6" s="397" t="s">
        <v>10</v>
      </c>
      <c r="H6" s="435" t="s">
        <v>11</v>
      </c>
      <c r="I6" s="435"/>
      <c r="J6" s="397" t="s">
        <v>10</v>
      </c>
      <c r="K6" s="435" t="s">
        <v>11</v>
      </c>
      <c r="L6" s="435"/>
      <c r="M6" s="397" t="s">
        <v>10</v>
      </c>
      <c r="N6" s="435" t="s">
        <v>11</v>
      </c>
      <c r="O6" s="436"/>
    </row>
    <row r="7" spans="1:15" ht="45.75" thickBot="1">
      <c r="A7" s="420"/>
      <c r="B7" s="423"/>
      <c r="C7" s="426"/>
      <c r="D7" s="434"/>
      <c r="E7" s="1" t="s">
        <v>12</v>
      </c>
      <c r="F7" s="1" t="s">
        <v>13</v>
      </c>
      <c r="G7" s="2"/>
      <c r="H7" s="1" t="s">
        <v>12</v>
      </c>
      <c r="I7" s="1" t="s">
        <v>13</v>
      </c>
      <c r="J7" s="2"/>
      <c r="K7" s="1" t="s">
        <v>12</v>
      </c>
      <c r="L7" s="1" t="s">
        <v>13</v>
      </c>
      <c r="M7" s="2"/>
      <c r="N7" s="1" t="s">
        <v>12</v>
      </c>
      <c r="O7" s="3" t="s">
        <v>13</v>
      </c>
    </row>
    <row r="8" spans="1:15" ht="32.25" thickBot="1">
      <c r="A8" s="4">
        <v>1</v>
      </c>
      <c r="B8" s="5" t="s">
        <v>14</v>
      </c>
      <c r="C8" s="6" t="s">
        <v>15</v>
      </c>
      <c r="D8" s="7">
        <f>E8+F8</f>
        <v>24162.965822599999</v>
      </c>
      <c r="E8" s="7">
        <f>H8+K8+N8</f>
        <v>6721.6974</v>
      </c>
      <c r="F8" s="7">
        <f>I8+L8+O8</f>
        <v>17441.268422599998</v>
      </c>
      <c r="G8" s="8">
        <f>H8+I8</f>
        <v>16430.882834099997</v>
      </c>
      <c r="H8" s="8">
        <f>H80</f>
        <v>4570.8391999999994</v>
      </c>
      <c r="I8" s="8">
        <f>I9+I41+I66+I77+I78</f>
        <v>11860.043634099999</v>
      </c>
      <c r="J8" s="8">
        <f>K8+L8+0.01</f>
        <v>6523.9404751000002</v>
      </c>
      <c r="K8" s="8">
        <f>K80</f>
        <v>1814.7852</v>
      </c>
      <c r="L8" s="8">
        <f>L80</f>
        <v>4709.1452750999997</v>
      </c>
      <c r="M8" s="8">
        <f>N8+O8</f>
        <v>1208.1525134000001</v>
      </c>
      <c r="N8" s="8">
        <f>N80</f>
        <v>336.07300000000004</v>
      </c>
      <c r="O8" s="9">
        <f>O80</f>
        <v>872.0795134</v>
      </c>
    </row>
    <row r="9" spans="1:15" ht="60" customHeight="1" thickBot="1">
      <c r="A9" s="10">
        <v>2</v>
      </c>
      <c r="B9" s="11" t="s">
        <v>16</v>
      </c>
      <c r="C9" s="12" t="s">
        <v>15</v>
      </c>
      <c r="D9" s="7">
        <f>E9+F9+0.01</f>
        <v>20872.495822599994</v>
      </c>
      <c r="E9" s="7">
        <f t="shared" ref="E9:F83" si="0">H9+K9+N9</f>
        <v>3431.2173999999991</v>
      </c>
      <c r="F9" s="7">
        <f t="shared" si="0"/>
        <v>17441.268422599998</v>
      </c>
      <c r="G9" s="13">
        <f>H9+I9</f>
        <v>14193.262834099998</v>
      </c>
      <c r="H9" s="13">
        <f>H10+H19+H20</f>
        <v>2333.2191999999995</v>
      </c>
      <c r="I9" s="13">
        <f>I10+I19+I20</f>
        <v>11860.043634099999</v>
      </c>
      <c r="J9" s="13">
        <f>K9+L9+0.01</f>
        <v>5635.5804750999996</v>
      </c>
      <c r="K9" s="13">
        <f>K10+K19+K20</f>
        <v>926.4251999999999</v>
      </c>
      <c r="L9" s="13">
        <f>L10+L19+L20</f>
        <v>4709.1452750999997</v>
      </c>
      <c r="M9" s="13">
        <f>N9+O9</f>
        <v>1043.6525134000001</v>
      </c>
      <c r="N9" s="13">
        <f>N10+N19+N20</f>
        <v>171.57300000000001</v>
      </c>
      <c r="O9" s="14">
        <f>O10+O19+O20</f>
        <v>872.0795134</v>
      </c>
    </row>
    <row r="10" spans="1:15" ht="30">
      <c r="A10" s="15">
        <v>3</v>
      </c>
      <c r="B10" s="16" t="s">
        <v>17</v>
      </c>
      <c r="C10" s="17" t="s">
        <v>15</v>
      </c>
      <c r="D10" s="18">
        <f t="shared" ref="D10:D78" si="1">E10+F10</f>
        <v>17998.858422599998</v>
      </c>
      <c r="E10" s="18">
        <f t="shared" si="0"/>
        <v>557.58999999999992</v>
      </c>
      <c r="F10" s="18">
        <f t="shared" si="0"/>
        <v>17441.268422599998</v>
      </c>
      <c r="G10" s="19">
        <f>G12+G15+G16+G17+G18</f>
        <v>12239.1936341</v>
      </c>
      <c r="H10" s="19">
        <f t="shared" ref="H10:L10" si="2">H12+H15+H16+H17+H18</f>
        <v>379.15</v>
      </c>
      <c r="I10" s="19">
        <f t="shared" si="2"/>
        <v>11860.043634099999</v>
      </c>
      <c r="J10" s="19">
        <f>J12+J15+J16+J17+J18</f>
        <v>4859.6852750999997</v>
      </c>
      <c r="K10" s="19">
        <f t="shared" si="2"/>
        <v>150.54</v>
      </c>
      <c r="L10" s="19">
        <f t="shared" si="2"/>
        <v>4709.1452750999997</v>
      </c>
      <c r="M10" s="19">
        <f>N10+O10</f>
        <v>899.97951339999997</v>
      </c>
      <c r="N10" s="19">
        <f>N12+N15+N16+N17+N18</f>
        <v>27.9</v>
      </c>
      <c r="O10" s="20">
        <f>O12+O15+O16+O17+O18</f>
        <v>872.0795134</v>
      </c>
    </row>
    <row r="11" spans="1:15" ht="16.5" thickBot="1">
      <c r="A11" s="21"/>
      <c r="B11" s="22" t="s">
        <v>18</v>
      </c>
      <c r="C11" s="23"/>
      <c r="D11" s="24">
        <f t="shared" si="1"/>
        <v>0</v>
      </c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30.75" customHeight="1" thickBot="1">
      <c r="A12" s="27"/>
      <c r="B12" s="28" t="s">
        <v>19</v>
      </c>
      <c r="C12" s="29" t="s">
        <v>15</v>
      </c>
      <c r="D12" s="30">
        <f t="shared" si="1"/>
        <v>16076.4984226</v>
      </c>
      <c r="E12" s="30">
        <f>H12+K12+N12</f>
        <v>0</v>
      </c>
      <c r="F12" s="30">
        <f>I12+L12+O12</f>
        <v>16076.4984226</v>
      </c>
      <c r="G12" s="31">
        <f>H12+I12</f>
        <v>10931.993634099999</v>
      </c>
      <c r="H12" s="31">
        <f>(H13*H14)/1000</f>
        <v>0</v>
      </c>
      <c r="I12" s="31">
        <f>I13*I14/1000</f>
        <v>10931.993634099999</v>
      </c>
      <c r="J12" s="31">
        <f>K12+L12</f>
        <v>4340.6652751000001</v>
      </c>
      <c r="K12" s="31">
        <f>(K13*K14)/1000</f>
        <v>0</v>
      </c>
      <c r="L12" s="31">
        <f>L13*L14/1000</f>
        <v>4340.6652751000001</v>
      </c>
      <c r="M12" s="31">
        <f>N12+O12</f>
        <v>803.83951339999999</v>
      </c>
      <c r="N12" s="31">
        <f>(N13*N14)/1000</f>
        <v>0</v>
      </c>
      <c r="O12" s="32">
        <f>O13*O14/1000</f>
        <v>803.83951339999999</v>
      </c>
    </row>
    <row r="13" spans="1:15" ht="16.5" thickBot="1">
      <c r="A13" s="27"/>
      <c r="B13" s="28" t="s">
        <v>20</v>
      </c>
      <c r="C13" s="29" t="s">
        <v>21</v>
      </c>
      <c r="D13" s="30">
        <f>G13+J13+M13</f>
        <v>3305.1399999999994</v>
      </c>
      <c r="E13" s="33">
        <f>H13+K13+N13</f>
        <v>0</v>
      </c>
      <c r="F13" s="30">
        <f t="shared" si="0"/>
        <v>3305.1399999999994</v>
      </c>
      <c r="G13" s="31">
        <f>H13+I13</f>
        <v>2247.4899999999998</v>
      </c>
      <c r="H13" s="31">
        <v>0</v>
      </c>
      <c r="I13" s="31">
        <v>2247.4899999999998</v>
      </c>
      <c r="J13" s="31">
        <f>K13+L13</f>
        <v>892.39</v>
      </c>
      <c r="K13" s="31">
        <v>0</v>
      </c>
      <c r="L13" s="31">
        <v>892.39</v>
      </c>
      <c r="M13" s="31">
        <f>N13+O13</f>
        <v>165.26</v>
      </c>
      <c r="N13" s="31">
        <v>0</v>
      </c>
      <c r="O13" s="32">
        <v>165.26</v>
      </c>
    </row>
    <row r="14" spans="1:15" ht="16.5" thickBot="1">
      <c r="A14" s="27"/>
      <c r="B14" s="28" t="s">
        <v>22</v>
      </c>
      <c r="C14" s="29" t="s">
        <v>23</v>
      </c>
      <c r="D14" s="30">
        <v>4864.09</v>
      </c>
      <c r="E14" s="30">
        <v>4864.09</v>
      </c>
      <c r="F14" s="30">
        <v>4864.09</v>
      </c>
      <c r="G14" s="30">
        <v>4864.09</v>
      </c>
      <c r="H14" s="30">
        <v>4864.09</v>
      </c>
      <c r="I14" s="30">
        <v>4864.09</v>
      </c>
      <c r="J14" s="30">
        <v>4864.09</v>
      </c>
      <c r="K14" s="30">
        <v>4864.09</v>
      </c>
      <c r="L14" s="30">
        <v>4864.09</v>
      </c>
      <c r="M14" s="30">
        <v>4864.09</v>
      </c>
      <c r="N14" s="30">
        <v>4864.09</v>
      </c>
      <c r="O14" s="30">
        <v>4864.09</v>
      </c>
    </row>
    <row r="15" spans="1:15" ht="45">
      <c r="A15" s="15"/>
      <c r="B15" s="34" t="s">
        <v>24</v>
      </c>
      <c r="C15" s="17" t="s">
        <v>15</v>
      </c>
      <c r="D15" s="35">
        <f t="shared" si="1"/>
        <v>1705.96</v>
      </c>
      <c r="E15" s="35">
        <f>H15+K15+N15</f>
        <v>341.19</v>
      </c>
      <c r="F15" s="35">
        <f t="shared" si="0"/>
        <v>1364.77</v>
      </c>
      <c r="G15" s="36">
        <f>H15+I15</f>
        <v>1160.06</v>
      </c>
      <c r="H15" s="37">
        <v>232.01</v>
      </c>
      <c r="I15" s="37">
        <v>928.05</v>
      </c>
      <c r="J15" s="37">
        <f t="shared" ref="J15:J18" si="3">K15+L15</f>
        <v>460.6</v>
      </c>
      <c r="K15" s="37">
        <v>92.12</v>
      </c>
      <c r="L15" s="37">
        <v>368.48</v>
      </c>
      <c r="M15" s="37">
        <f t="shared" ref="M15:M18" si="4">N15+O15</f>
        <v>85.3</v>
      </c>
      <c r="N15" s="37">
        <v>17.059999999999999</v>
      </c>
      <c r="O15" s="38">
        <v>68.239999999999995</v>
      </c>
    </row>
    <row r="16" spans="1:15" ht="15.75">
      <c r="A16" s="39"/>
      <c r="B16" s="40" t="s">
        <v>25</v>
      </c>
      <c r="C16" s="41" t="s">
        <v>15</v>
      </c>
      <c r="D16" s="42">
        <f t="shared" si="1"/>
        <v>199.8</v>
      </c>
      <c r="E16" s="42">
        <f t="shared" si="0"/>
        <v>199.8</v>
      </c>
      <c r="F16" s="42">
        <f>I16+L16+O16</f>
        <v>0</v>
      </c>
      <c r="G16" s="43">
        <f>H16+I16</f>
        <v>135.86000000000001</v>
      </c>
      <c r="H16" s="43">
        <v>135.86000000000001</v>
      </c>
      <c r="I16" s="43">
        <v>0</v>
      </c>
      <c r="J16" s="43">
        <f t="shared" si="3"/>
        <v>53.94</v>
      </c>
      <c r="K16" s="43">
        <v>53.94</v>
      </c>
      <c r="L16" s="43">
        <v>0</v>
      </c>
      <c r="M16" s="43">
        <f t="shared" si="4"/>
        <v>10</v>
      </c>
      <c r="N16" s="43">
        <v>10</v>
      </c>
      <c r="O16" s="44">
        <v>0</v>
      </c>
    </row>
    <row r="17" spans="1:15" ht="15.75">
      <c r="A17" s="39"/>
      <c r="B17" s="40" t="s">
        <v>26</v>
      </c>
      <c r="C17" s="41" t="s">
        <v>15</v>
      </c>
      <c r="D17" s="42">
        <f t="shared" si="1"/>
        <v>16.600000000000001</v>
      </c>
      <c r="E17" s="42">
        <f t="shared" si="0"/>
        <v>16.600000000000001</v>
      </c>
      <c r="F17" s="42">
        <f t="shared" si="0"/>
        <v>0</v>
      </c>
      <c r="G17" s="43">
        <f>H17+I17</f>
        <v>11.28</v>
      </c>
      <c r="H17" s="43">
        <v>11.28</v>
      </c>
      <c r="I17" s="43">
        <v>0</v>
      </c>
      <c r="J17" s="43">
        <f t="shared" si="3"/>
        <v>4.4800000000000004</v>
      </c>
      <c r="K17" s="43">
        <v>4.4800000000000004</v>
      </c>
      <c r="L17" s="43">
        <v>0</v>
      </c>
      <c r="M17" s="43">
        <f t="shared" si="4"/>
        <v>0.84</v>
      </c>
      <c r="N17" s="43">
        <v>0.84</v>
      </c>
      <c r="O17" s="44">
        <v>0</v>
      </c>
    </row>
    <row r="18" spans="1:15" ht="15.75">
      <c r="A18" s="39"/>
      <c r="B18" s="40" t="s">
        <v>27</v>
      </c>
      <c r="C18" s="41" t="s">
        <v>15</v>
      </c>
      <c r="D18" s="42">
        <f t="shared" si="1"/>
        <v>0</v>
      </c>
      <c r="E18" s="42">
        <f t="shared" si="0"/>
        <v>0</v>
      </c>
      <c r="F18" s="42">
        <f t="shared" si="0"/>
        <v>0</v>
      </c>
      <c r="G18" s="43">
        <f t="shared" ref="G18:G19" si="5">H18+I18</f>
        <v>0</v>
      </c>
      <c r="H18" s="43">
        <v>0</v>
      </c>
      <c r="I18" s="43">
        <v>0</v>
      </c>
      <c r="J18" s="43">
        <f t="shared" si="3"/>
        <v>0</v>
      </c>
      <c r="K18" s="43">
        <v>0</v>
      </c>
      <c r="L18" s="43">
        <v>0</v>
      </c>
      <c r="M18" s="43">
        <f t="shared" si="4"/>
        <v>0</v>
      </c>
      <c r="N18" s="43">
        <v>0</v>
      </c>
      <c r="O18" s="44">
        <v>0</v>
      </c>
    </row>
    <row r="19" spans="1:15" ht="30">
      <c r="A19" s="39">
        <v>4</v>
      </c>
      <c r="B19" s="40" t="s">
        <v>28</v>
      </c>
      <c r="C19" s="41" t="s">
        <v>15</v>
      </c>
      <c r="D19" s="42">
        <f t="shared" si="1"/>
        <v>2143.17</v>
      </c>
      <c r="E19" s="42">
        <f t="shared" si="0"/>
        <v>2143.17</v>
      </c>
      <c r="F19" s="42">
        <f t="shared" si="0"/>
        <v>0</v>
      </c>
      <c r="G19" s="43">
        <f t="shared" si="5"/>
        <v>1457.36</v>
      </c>
      <c r="H19" s="43">
        <v>1457.36</v>
      </c>
      <c r="I19" s="43">
        <v>0</v>
      </c>
      <c r="J19" s="43">
        <f>K19+L19</f>
        <v>578.66</v>
      </c>
      <c r="K19" s="43">
        <v>578.66</v>
      </c>
      <c r="L19" s="43">
        <v>0</v>
      </c>
      <c r="M19" s="43">
        <f>N19+O19</f>
        <v>107.15</v>
      </c>
      <c r="N19" s="43">
        <v>107.15</v>
      </c>
      <c r="O19" s="44">
        <v>0</v>
      </c>
    </row>
    <row r="20" spans="1:15" ht="15.75">
      <c r="A20" s="39">
        <v>5</v>
      </c>
      <c r="B20" s="40" t="s">
        <v>29</v>
      </c>
      <c r="C20" s="41" t="s">
        <v>15</v>
      </c>
      <c r="D20" s="42">
        <f t="shared" si="1"/>
        <v>730.45740000000001</v>
      </c>
      <c r="E20" s="42">
        <f t="shared" si="0"/>
        <v>730.45740000000001</v>
      </c>
      <c r="F20" s="42">
        <f t="shared" si="0"/>
        <v>0</v>
      </c>
      <c r="G20" s="43">
        <f>H20+I20</f>
        <v>496.70920000000001</v>
      </c>
      <c r="H20" s="43">
        <f>H22+H23</f>
        <v>496.70920000000001</v>
      </c>
      <c r="I20" s="43">
        <f>I22+I23</f>
        <v>0</v>
      </c>
      <c r="J20" s="43">
        <f>K20+L20</f>
        <v>197.2252</v>
      </c>
      <c r="K20" s="43">
        <f>K22+K23</f>
        <v>197.2252</v>
      </c>
      <c r="L20" s="43">
        <v>0</v>
      </c>
      <c r="M20" s="43">
        <f>N20+O20</f>
        <v>36.522999999999996</v>
      </c>
      <c r="N20" s="43">
        <f>N22+N23</f>
        <v>36.522999999999996</v>
      </c>
      <c r="O20" s="44">
        <v>0</v>
      </c>
    </row>
    <row r="21" spans="1:15" ht="15.75">
      <c r="A21" s="39"/>
      <c r="B21" s="40" t="s">
        <v>18</v>
      </c>
      <c r="C21" s="41" t="s">
        <v>15</v>
      </c>
      <c r="D21" s="42"/>
      <c r="E21" s="42"/>
      <c r="F21" s="42"/>
      <c r="G21" s="43"/>
      <c r="H21" s="43"/>
      <c r="I21" s="43"/>
      <c r="J21" s="43"/>
      <c r="K21" s="43"/>
      <c r="L21" s="43"/>
      <c r="M21" s="43"/>
      <c r="N21" s="43"/>
      <c r="O21" s="44"/>
    </row>
    <row r="22" spans="1:15" ht="44.25" customHeight="1">
      <c r="A22" s="39"/>
      <c r="B22" s="45" t="s">
        <v>30</v>
      </c>
      <c r="C22" s="41" t="s">
        <v>15</v>
      </c>
      <c r="D22" s="42">
        <f t="shared" si="1"/>
        <v>471.49739999999997</v>
      </c>
      <c r="E22" s="42">
        <f t="shared" si="0"/>
        <v>471.49739999999997</v>
      </c>
      <c r="F22" s="42">
        <f t="shared" si="0"/>
        <v>0</v>
      </c>
      <c r="G22" s="43">
        <f>H22+I22</f>
        <v>320.61919999999998</v>
      </c>
      <c r="H22" s="43">
        <f>H19*0.22</f>
        <v>320.61919999999998</v>
      </c>
      <c r="I22" s="43">
        <v>0</v>
      </c>
      <c r="J22" s="43">
        <f>K22+L22</f>
        <v>127.3052</v>
      </c>
      <c r="K22" s="43">
        <f>K19*0.22</f>
        <v>127.3052</v>
      </c>
      <c r="L22" s="43">
        <v>0</v>
      </c>
      <c r="M22" s="43">
        <f>N22+O22</f>
        <v>23.573</v>
      </c>
      <c r="N22" s="43">
        <f>N19*0.22</f>
        <v>23.573</v>
      </c>
      <c r="O22" s="44">
        <v>0</v>
      </c>
    </row>
    <row r="23" spans="1:15" ht="52.5" thickBot="1">
      <c r="A23" s="21"/>
      <c r="B23" s="46" t="s">
        <v>31</v>
      </c>
      <c r="C23" s="23" t="s">
        <v>15</v>
      </c>
      <c r="D23" s="47">
        <f t="shared" si="1"/>
        <v>258.95999999999998</v>
      </c>
      <c r="E23" s="47">
        <f t="shared" si="0"/>
        <v>258.95999999999998</v>
      </c>
      <c r="F23" s="47">
        <f t="shared" si="0"/>
        <v>0</v>
      </c>
      <c r="G23" s="48">
        <f>H23+I23</f>
        <v>176.09</v>
      </c>
      <c r="H23" s="48">
        <v>176.09</v>
      </c>
      <c r="I23" s="48">
        <v>0</v>
      </c>
      <c r="J23" s="48">
        <f>K23+L23</f>
        <v>69.92</v>
      </c>
      <c r="K23" s="48">
        <v>69.92</v>
      </c>
      <c r="L23" s="48">
        <v>0</v>
      </c>
      <c r="M23" s="48">
        <f>N23+O23</f>
        <v>12.95</v>
      </c>
      <c r="N23" s="48">
        <v>12.95</v>
      </c>
      <c r="O23" s="49">
        <v>0</v>
      </c>
    </row>
    <row r="24" spans="1:15" ht="32.25" thickBot="1">
      <c r="A24" s="4">
        <v>6</v>
      </c>
      <c r="B24" s="50" t="s">
        <v>32</v>
      </c>
      <c r="C24" s="6" t="s">
        <v>15</v>
      </c>
      <c r="D24" s="51">
        <f t="shared" si="1"/>
        <v>1520.8799999999999</v>
      </c>
      <c r="E24" s="51">
        <f>H24+K24+N24</f>
        <v>1520.8799999999999</v>
      </c>
      <c r="F24" s="51">
        <f t="shared" si="0"/>
        <v>0</v>
      </c>
      <c r="G24" s="52">
        <f>H24+I24</f>
        <v>1034.1999999999998</v>
      </c>
      <c r="H24" s="52">
        <f>H25+H26+H27+H28+H29+H30+H31+H32+H33+H34+H35+H36+H37++H38+H39</f>
        <v>1034.1999999999998</v>
      </c>
      <c r="I24" s="52">
        <v>0</v>
      </c>
      <c r="J24" s="53">
        <f>K24+L24</f>
        <v>410.65000000000003</v>
      </c>
      <c r="K24" s="53">
        <f>K25+K26+K27+K28+K29+K30+K31+K32+K33+K34+K35+K36+K37+K38+K39</f>
        <v>410.65000000000003</v>
      </c>
      <c r="L24" s="53">
        <v>0</v>
      </c>
      <c r="M24" s="54">
        <f>N24+O24</f>
        <v>76.03</v>
      </c>
      <c r="N24" s="54">
        <f>N25+N26+N27+N28+N29+N30+N31+N32+N33+N34+N35+N36+N37+N38+N39</f>
        <v>76.03</v>
      </c>
      <c r="O24" s="55">
        <v>0</v>
      </c>
    </row>
    <row r="25" spans="1:15" ht="15.75">
      <c r="A25" s="15"/>
      <c r="B25" s="56" t="s">
        <v>33</v>
      </c>
      <c r="C25" s="57" t="s">
        <v>15</v>
      </c>
      <c r="D25" s="58">
        <f t="shared" si="1"/>
        <v>16.669999999999998</v>
      </c>
      <c r="E25" s="58">
        <f>H25+K25+N25</f>
        <v>16.669999999999998</v>
      </c>
      <c r="F25" s="58">
        <f t="shared" si="0"/>
        <v>0</v>
      </c>
      <c r="G25" s="59">
        <f>H25+I25</f>
        <v>11.34</v>
      </c>
      <c r="H25" s="59">
        <v>11.34</v>
      </c>
      <c r="I25" s="59">
        <v>0</v>
      </c>
      <c r="J25" s="59">
        <f>K25+L25</f>
        <v>4.5</v>
      </c>
      <c r="K25" s="59">
        <v>4.5</v>
      </c>
      <c r="L25" s="59">
        <v>0</v>
      </c>
      <c r="M25" s="59">
        <f>N25+O25</f>
        <v>0.83</v>
      </c>
      <c r="N25" s="59">
        <v>0.83</v>
      </c>
      <c r="O25" s="60">
        <v>0</v>
      </c>
    </row>
    <row r="26" spans="1:15" ht="18.75" customHeight="1">
      <c r="A26" s="39"/>
      <c r="B26" s="61" t="s">
        <v>34</v>
      </c>
      <c r="C26" s="62" t="s">
        <v>15</v>
      </c>
      <c r="D26" s="63">
        <f t="shared" si="1"/>
        <v>11.22</v>
      </c>
      <c r="E26" s="63">
        <f t="shared" ref="E26:F39" si="6">H26+K26+N26</f>
        <v>11.22</v>
      </c>
      <c r="F26" s="63">
        <f>I26+L26+O26</f>
        <v>0</v>
      </c>
      <c r="G26" s="64">
        <f t="shared" ref="G26:G39" si="7">H26+I26</f>
        <v>7.63</v>
      </c>
      <c r="H26" s="64">
        <v>7.63</v>
      </c>
      <c r="I26" s="64">
        <v>0</v>
      </c>
      <c r="J26" s="64">
        <f t="shared" ref="J26:J39" si="8">K26+L26</f>
        <v>3.03</v>
      </c>
      <c r="K26" s="64">
        <v>3.03</v>
      </c>
      <c r="L26" s="64">
        <v>0</v>
      </c>
      <c r="M26" s="64">
        <f t="shared" ref="M26:M39" si="9">N26+O26</f>
        <v>0.56000000000000005</v>
      </c>
      <c r="N26" s="64">
        <v>0.56000000000000005</v>
      </c>
      <c r="O26" s="65">
        <v>0</v>
      </c>
    </row>
    <row r="27" spans="1:15" ht="23.25" customHeight="1">
      <c r="A27" s="39"/>
      <c r="B27" s="61" t="s">
        <v>35</v>
      </c>
      <c r="C27" s="62" t="s">
        <v>15</v>
      </c>
      <c r="D27" s="63">
        <f t="shared" si="1"/>
        <v>588.51</v>
      </c>
      <c r="E27" s="63">
        <f t="shared" si="6"/>
        <v>588.51</v>
      </c>
      <c r="F27" s="63">
        <f t="shared" si="6"/>
        <v>0</v>
      </c>
      <c r="G27" s="64">
        <f t="shared" si="7"/>
        <v>400.19</v>
      </c>
      <c r="H27" s="64">
        <v>400.19</v>
      </c>
      <c r="I27" s="64">
        <v>0</v>
      </c>
      <c r="J27" s="64">
        <f t="shared" si="8"/>
        <v>158.9</v>
      </c>
      <c r="K27" s="64">
        <v>158.9</v>
      </c>
      <c r="L27" s="64">
        <v>0</v>
      </c>
      <c r="M27" s="64">
        <f t="shared" si="9"/>
        <v>29.42</v>
      </c>
      <c r="N27" s="64">
        <v>29.42</v>
      </c>
      <c r="O27" s="65">
        <v>0</v>
      </c>
    </row>
    <row r="28" spans="1:15" ht="38.25">
      <c r="A28" s="39"/>
      <c r="B28" s="61" t="s">
        <v>30</v>
      </c>
      <c r="C28" s="62" t="s">
        <v>15</v>
      </c>
      <c r="D28" s="63">
        <f t="shared" si="1"/>
        <v>129.47</v>
      </c>
      <c r="E28" s="63">
        <f t="shared" si="6"/>
        <v>129.47</v>
      </c>
      <c r="F28" s="63">
        <f t="shared" si="6"/>
        <v>0</v>
      </c>
      <c r="G28" s="64">
        <f t="shared" si="7"/>
        <v>88.04</v>
      </c>
      <c r="H28" s="64">
        <v>88.04</v>
      </c>
      <c r="I28" s="64">
        <v>0</v>
      </c>
      <c r="J28" s="64">
        <v>34.96</v>
      </c>
      <c r="K28" s="64">
        <v>34.96</v>
      </c>
      <c r="L28" s="64">
        <v>0</v>
      </c>
      <c r="M28" s="64">
        <f t="shared" si="9"/>
        <v>6.47</v>
      </c>
      <c r="N28" s="64">
        <v>6.47</v>
      </c>
      <c r="O28" s="65">
        <v>0</v>
      </c>
    </row>
    <row r="29" spans="1:15" ht="23.25" customHeight="1">
      <c r="A29" s="39"/>
      <c r="B29" s="61" t="s">
        <v>36</v>
      </c>
      <c r="C29" s="62" t="s">
        <v>15</v>
      </c>
      <c r="D29" s="63">
        <f t="shared" si="1"/>
        <v>45.410000000000004</v>
      </c>
      <c r="E29" s="63">
        <f t="shared" si="6"/>
        <v>45.410000000000004</v>
      </c>
      <c r="F29" s="63">
        <f t="shared" si="6"/>
        <v>0</v>
      </c>
      <c r="G29" s="64">
        <f t="shared" si="7"/>
        <v>30.88</v>
      </c>
      <c r="H29" s="64">
        <v>30.88</v>
      </c>
      <c r="I29" s="64">
        <v>0</v>
      </c>
      <c r="J29" s="64">
        <f t="shared" si="8"/>
        <v>12.26</v>
      </c>
      <c r="K29" s="64">
        <v>12.26</v>
      </c>
      <c r="L29" s="64">
        <v>0</v>
      </c>
      <c r="M29" s="64">
        <f t="shared" si="9"/>
        <v>2.27</v>
      </c>
      <c r="N29" s="64">
        <v>2.27</v>
      </c>
      <c r="O29" s="65">
        <v>0</v>
      </c>
    </row>
    <row r="30" spans="1:15" ht="15.75">
      <c r="A30" s="39"/>
      <c r="B30" s="61" t="s">
        <v>37</v>
      </c>
      <c r="C30" s="62" t="s">
        <v>15</v>
      </c>
      <c r="D30" s="63">
        <f t="shared" si="1"/>
        <v>6.36</v>
      </c>
      <c r="E30" s="63">
        <f t="shared" si="6"/>
        <v>6.36</v>
      </c>
      <c r="F30" s="63">
        <f t="shared" si="6"/>
        <v>0</v>
      </c>
      <c r="G30" s="64">
        <f t="shared" si="7"/>
        <v>4.32</v>
      </c>
      <c r="H30" s="64">
        <v>4.32</v>
      </c>
      <c r="I30" s="64">
        <v>0</v>
      </c>
      <c r="J30" s="64">
        <f t="shared" si="8"/>
        <v>1.72</v>
      </c>
      <c r="K30" s="64">
        <v>1.72</v>
      </c>
      <c r="L30" s="64">
        <v>0</v>
      </c>
      <c r="M30" s="64">
        <f t="shared" si="9"/>
        <v>0.32</v>
      </c>
      <c r="N30" s="64">
        <v>0.32</v>
      </c>
      <c r="O30" s="65">
        <v>0</v>
      </c>
    </row>
    <row r="31" spans="1:15" ht="24" customHeight="1">
      <c r="A31" s="39"/>
      <c r="B31" s="61" t="s">
        <v>38</v>
      </c>
      <c r="C31" s="62" t="s">
        <v>15</v>
      </c>
      <c r="D31" s="63">
        <f t="shared" si="1"/>
        <v>84.249999999999986</v>
      </c>
      <c r="E31" s="63">
        <f t="shared" si="6"/>
        <v>84.249999999999986</v>
      </c>
      <c r="F31" s="63">
        <f t="shared" si="6"/>
        <v>0</v>
      </c>
      <c r="G31" s="64">
        <f t="shared" si="7"/>
        <v>57.29</v>
      </c>
      <c r="H31" s="64">
        <v>57.29</v>
      </c>
      <c r="I31" s="64">
        <v>0</v>
      </c>
      <c r="J31" s="64">
        <f t="shared" si="8"/>
        <v>22.75</v>
      </c>
      <c r="K31" s="64">
        <v>22.75</v>
      </c>
      <c r="L31" s="64">
        <v>0</v>
      </c>
      <c r="M31" s="64">
        <f t="shared" si="9"/>
        <v>4.21</v>
      </c>
      <c r="N31" s="64">
        <v>4.21</v>
      </c>
      <c r="O31" s="65">
        <v>0</v>
      </c>
    </row>
    <row r="32" spans="1:15" ht="24" customHeight="1">
      <c r="A32" s="39"/>
      <c r="B32" s="61" t="s">
        <v>39</v>
      </c>
      <c r="C32" s="62" t="s">
        <v>15</v>
      </c>
      <c r="D32" s="63">
        <f t="shared" si="1"/>
        <v>0.31000000000000005</v>
      </c>
      <c r="E32" s="63">
        <f t="shared" si="6"/>
        <v>0.31000000000000005</v>
      </c>
      <c r="F32" s="63">
        <f t="shared" si="6"/>
        <v>0</v>
      </c>
      <c r="G32" s="64">
        <f t="shared" si="7"/>
        <v>0.2</v>
      </c>
      <c r="H32" s="64">
        <v>0.2</v>
      </c>
      <c r="I32" s="64">
        <v>0</v>
      </c>
      <c r="J32" s="64">
        <f t="shared" si="8"/>
        <v>0.1</v>
      </c>
      <c r="K32" s="64">
        <v>0.1</v>
      </c>
      <c r="L32" s="64">
        <v>0</v>
      </c>
      <c r="M32" s="64">
        <f t="shared" si="9"/>
        <v>0.01</v>
      </c>
      <c r="N32" s="64">
        <v>0.01</v>
      </c>
      <c r="O32" s="65">
        <v>0</v>
      </c>
    </row>
    <row r="33" spans="1:15" ht="24" customHeight="1">
      <c r="A33" s="39"/>
      <c r="B33" s="61" t="s">
        <v>40</v>
      </c>
      <c r="C33" s="62" t="s">
        <v>15</v>
      </c>
      <c r="D33" s="63">
        <f t="shared" si="1"/>
        <v>302.20000000000005</v>
      </c>
      <c r="E33" s="63">
        <f t="shared" si="6"/>
        <v>302.20000000000005</v>
      </c>
      <c r="F33" s="63">
        <f t="shared" si="6"/>
        <v>0</v>
      </c>
      <c r="G33" s="64">
        <f t="shared" si="7"/>
        <v>205.5</v>
      </c>
      <c r="H33" s="64">
        <v>205.5</v>
      </c>
      <c r="I33" s="64">
        <v>0</v>
      </c>
      <c r="J33" s="64">
        <f t="shared" si="8"/>
        <v>81.59</v>
      </c>
      <c r="K33" s="64">
        <v>81.59</v>
      </c>
      <c r="L33" s="64">
        <v>0</v>
      </c>
      <c r="M33" s="64">
        <f t="shared" si="9"/>
        <v>15.11</v>
      </c>
      <c r="N33" s="64">
        <v>15.11</v>
      </c>
      <c r="O33" s="65">
        <v>0</v>
      </c>
    </row>
    <row r="34" spans="1:15" ht="24" customHeight="1">
      <c r="A34" s="39"/>
      <c r="B34" s="61"/>
      <c r="C34" s="62"/>
      <c r="D34" s="63"/>
      <c r="E34" s="63"/>
      <c r="F34" s="63"/>
      <c r="G34" s="64"/>
      <c r="H34" s="64"/>
      <c r="I34" s="64"/>
      <c r="J34" s="64"/>
      <c r="K34" s="64"/>
      <c r="L34" s="64"/>
      <c r="M34" s="64"/>
      <c r="N34" s="64"/>
      <c r="O34" s="65"/>
    </row>
    <row r="35" spans="1:15" ht="24" customHeight="1">
      <c r="A35" s="39"/>
      <c r="B35" s="61" t="s">
        <v>41</v>
      </c>
      <c r="C35" s="62" t="s">
        <v>15</v>
      </c>
      <c r="D35" s="63">
        <f t="shared" si="1"/>
        <v>82.13000000000001</v>
      </c>
      <c r="E35" s="63">
        <f t="shared" si="6"/>
        <v>82.13000000000001</v>
      </c>
      <c r="F35" s="63">
        <f t="shared" si="6"/>
        <v>0</v>
      </c>
      <c r="G35" s="64">
        <f t="shared" si="7"/>
        <v>55.85</v>
      </c>
      <c r="H35" s="64">
        <v>55.85</v>
      </c>
      <c r="I35" s="64">
        <v>0</v>
      </c>
      <c r="J35" s="64">
        <f t="shared" si="8"/>
        <v>22.17</v>
      </c>
      <c r="K35" s="64">
        <v>22.17</v>
      </c>
      <c r="L35" s="64">
        <v>0</v>
      </c>
      <c r="M35" s="64">
        <f t="shared" si="9"/>
        <v>4.1100000000000003</v>
      </c>
      <c r="N35" s="64">
        <v>4.1100000000000003</v>
      </c>
      <c r="O35" s="65">
        <v>0</v>
      </c>
    </row>
    <row r="36" spans="1:15" ht="15.75">
      <c r="A36" s="39"/>
      <c r="B36" s="61" t="s">
        <v>42</v>
      </c>
      <c r="C36" s="62" t="s">
        <v>15</v>
      </c>
      <c r="D36" s="63">
        <f t="shared" si="1"/>
        <v>4.29</v>
      </c>
      <c r="E36" s="63">
        <f t="shared" si="6"/>
        <v>4.29</v>
      </c>
      <c r="F36" s="63">
        <f t="shared" si="6"/>
        <v>0</v>
      </c>
      <c r="G36" s="64">
        <f t="shared" si="7"/>
        <v>2.92</v>
      </c>
      <c r="H36" s="64">
        <v>2.92</v>
      </c>
      <c r="I36" s="64">
        <v>0</v>
      </c>
      <c r="J36" s="64">
        <f t="shared" si="8"/>
        <v>1.1599999999999999</v>
      </c>
      <c r="K36" s="64">
        <v>1.1599999999999999</v>
      </c>
      <c r="L36" s="64">
        <v>0</v>
      </c>
      <c r="M36" s="64">
        <f t="shared" si="9"/>
        <v>0.21</v>
      </c>
      <c r="N36" s="64">
        <v>0.21</v>
      </c>
      <c r="O36" s="65">
        <v>0</v>
      </c>
    </row>
    <row r="37" spans="1:15" ht="31.5" customHeight="1">
      <c r="A37" s="39"/>
      <c r="B37" s="61" t="s">
        <v>43</v>
      </c>
      <c r="C37" s="62" t="s">
        <v>15</v>
      </c>
      <c r="D37" s="63">
        <f t="shared" si="1"/>
        <v>236.92000000000002</v>
      </c>
      <c r="E37" s="63">
        <f t="shared" si="6"/>
        <v>236.92000000000002</v>
      </c>
      <c r="F37" s="63">
        <f t="shared" si="6"/>
        <v>0</v>
      </c>
      <c r="G37" s="64">
        <f t="shared" si="7"/>
        <v>161.11000000000001</v>
      </c>
      <c r="H37" s="64">
        <v>161.11000000000001</v>
      </c>
      <c r="I37" s="64">
        <v>0</v>
      </c>
      <c r="J37" s="64">
        <f t="shared" si="8"/>
        <v>63.96</v>
      </c>
      <c r="K37" s="64">
        <v>63.96</v>
      </c>
      <c r="L37" s="64">
        <v>0</v>
      </c>
      <c r="M37" s="64">
        <f t="shared" si="9"/>
        <v>11.85</v>
      </c>
      <c r="N37" s="64">
        <v>11.85</v>
      </c>
      <c r="O37" s="65">
        <v>0</v>
      </c>
    </row>
    <row r="38" spans="1:15" ht="15" customHeight="1">
      <c r="A38" s="39"/>
      <c r="B38" s="61" t="s">
        <v>44</v>
      </c>
      <c r="C38" s="62" t="s">
        <v>15</v>
      </c>
      <c r="D38" s="63">
        <f t="shared" si="1"/>
        <v>6.37</v>
      </c>
      <c r="E38" s="63">
        <f t="shared" si="6"/>
        <v>6.37</v>
      </c>
      <c r="F38" s="63">
        <f t="shared" si="6"/>
        <v>0</v>
      </c>
      <c r="G38" s="64">
        <f t="shared" si="7"/>
        <v>4.33</v>
      </c>
      <c r="H38" s="64">
        <v>4.33</v>
      </c>
      <c r="I38" s="64">
        <v>0</v>
      </c>
      <c r="J38" s="64">
        <f t="shared" si="8"/>
        <v>1.72</v>
      </c>
      <c r="K38" s="64">
        <v>1.72</v>
      </c>
      <c r="L38" s="64">
        <v>0</v>
      </c>
      <c r="M38" s="64">
        <f t="shared" si="9"/>
        <v>0.32</v>
      </c>
      <c r="N38" s="64">
        <v>0.32</v>
      </c>
      <c r="O38" s="65">
        <v>0</v>
      </c>
    </row>
    <row r="39" spans="1:15" ht="14.25" customHeight="1">
      <c r="A39" s="39"/>
      <c r="B39" s="61" t="s">
        <v>45</v>
      </c>
      <c r="C39" s="62" t="s">
        <v>15</v>
      </c>
      <c r="D39" s="63">
        <f t="shared" si="1"/>
        <v>6.77</v>
      </c>
      <c r="E39" s="63">
        <f t="shared" si="6"/>
        <v>6.77</v>
      </c>
      <c r="F39" s="63">
        <f t="shared" si="6"/>
        <v>0</v>
      </c>
      <c r="G39" s="64">
        <f t="shared" si="7"/>
        <v>4.5999999999999996</v>
      </c>
      <c r="H39" s="64">
        <v>4.5999999999999996</v>
      </c>
      <c r="I39" s="64">
        <v>0</v>
      </c>
      <c r="J39" s="64">
        <f t="shared" si="8"/>
        <v>1.83</v>
      </c>
      <c r="K39" s="64">
        <v>1.83</v>
      </c>
      <c r="L39" s="64">
        <v>0</v>
      </c>
      <c r="M39" s="64">
        <f t="shared" si="9"/>
        <v>0.34</v>
      </c>
      <c r="N39" s="64">
        <v>0.34</v>
      </c>
      <c r="O39" s="65">
        <v>0</v>
      </c>
    </row>
    <row r="40" spans="1:15" ht="51" customHeight="1" thickBot="1">
      <c r="A40" s="21">
        <v>7</v>
      </c>
      <c r="B40" s="66" t="s">
        <v>46</v>
      </c>
      <c r="C40" s="23" t="s">
        <v>15</v>
      </c>
      <c r="D40" s="67">
        <f>E40+F40+0.01</f>
        <v>22393.375822599995</v>
      </c>
      <c r="E40" s="67">
        <f>H40+K40+N40</f>
        <v>4952.0973999999997</v>
      </c>
      <c r="F40" s="67">
        <f t="shared" si="0"/>
        <v>17441.268422599998</v>
      </c>
      <c r="G40" s="68">
        <f>H40+I40</f>
        <v>15227.462834099999</v>
      </c>
      <c r="H40" s="68">
        <f>H24+H9</f>
        <v>3367.4191999999994</v>
      </c>
      <c r="I40" s="68">
        <f>I24+I9</f>
        <v>11860.043634099999</v>
      </c>
      <c r="J40" s="68">
        <f>K40+L40+0.01</f>
        <v>6046.2304751000001</v>
      </c>
      <c r="K40" s="68">
        <f>K24+K9</f>
        <v>1337.0752</v>
      </c>
      <c r="L40" s="68">
        <f>L24+L9</f>
        <v>4709.1452750999997</v>
      </c>
      <c r="M40" s="68">
        <f>N40+O40</f>
        <v>1119.6825134000001</v>
      </c>
      <c r="N40" s="68">
        <f>N24+N9</f>
        <v>247.60300000000001</v>
      </c>
      <c r="O40" s="69">
        <f>O24+O9</f>
        <v>872.0795134</v>
      </c>
    </row>
    <row r="41" spans="1:15" ht="30" customHeight="1" thickBot="1">
      <c r="A41" s="4">
        <v>8</v>
      </c>
      <c r="B41" s="5" t="s">
        <v>47</v>
      </c>
      <c r="C41" s="6" t="s">
        <v>15</v>
      </c>
      <c r="D41" s="51">
        <f t="shared" si="1"/>
        <v>1252.5700000000002</v>
      </c>
      <c r="E41" s="51">
        <f t="shared" si="0"/>
        <v>1252.5700000000002</v>
      </c>
      <c r="F41" s="51">
        <f t="shared" si="0"/>
        <v>0</v>
      </c>
      <c r="G41" s="52">
        <f t="shared" ref="G41:G78" si="10">H41+I41</f>
        <v>851.7399999999999</v>
      </c>
      <c r="H41" s="52">
        <f>H42+H43+H44+H45+H46+H47+H48+H49+H50+H51+H52+H53+H54+H55+H56+H57+H58+H59+H60+H61+H62+H63+H64+H65</f>
        <v>851.7399999999999</v>
      </c>
      <c r="I41" s="52">
        <v>0</v>
      </c>
      <c r="J41" s="70">
        <f>K41+L41</f>
        <v>338.19000000000011</v>
      </c>
      <c r="K41" s="70">
        <f>K42+K43+K44+K45+K46+K47+K48+K49+K50+K51+K52+K53+K54+K55+K56+K57+K58+K59+K60+K61+K62+K63+K64+K65</f>
        <v>338.19000000000011</v>
      </c>
      <c r="L41" s="70">
        <v>0</v>
      </c>
      <c r="M41" s="54">
        <f t="shared" ref="M41:M78" si="11">N41+O41</f>
        <v>62.640000000000015</v>
      </c>
      <c r="N41" s="54">
        <f>N42+N43+N44+N45+N46+N47+N48+N49+N50+N51+N52+N53+N54+N55+N56+N57+N58+N59+N60+N61+N62+N63+N64+N65</f>
        <v>62.640000000000015</v>
      </c>
      <c r="O41" s="55">
        <v>0</v>
      </c>
    </row>
    <row r="42" spans="1:15" ht="20.25" customHeight="1">
      <c r="A42" s="15"/>
      <c r="B42" s="71" t="s">
        <v>31</v>
      </c>
      <c r="C42" s="17"/>
      <c r="D42" s="58">
        <f t="shared" si="1"/>
        <v>21.43</v>
      </c>
      <c r="E42" s="58">
        <f t="shared" si="0"/>
        <v>21.43</v>
      </c>
      <c r="F42" s="58">
        <v>0</v>
      </c>
      <c r="G42" s="59">
        <f>H42+I42</f>
        <v>14.57</v>
      </c>
      <c r="H42" s="59">
        <v>14.57</v>
      </c>
      <c r="I42" s="59">
        <v>0</v>
      </c>
      <c r="J42" s="59">
        <f>K42+L42</f>
        <v>5.79</v>
      </c>
      <c r="K42" s="59">
        <v>5.79</v>
      </c>
      <c r="L42" s="59">
        <v>0</v>
      </c>
      <c r="M42" s="59">
        <f>N42+O42</f>
        <v>1.07</v>
      </c>
      <c r="N42" s="59">
        <v>1.07</v>
      </c>
      <c r="O42" s="60">
        <v>0</v>
      </c>
    </row>
    <row r="43" spans="1:15" ht="20.25" customHeight="1">
      <c r="A43" s="39"/>
      <c r="B43" s="72" t="s">
        <v>48</v>
      </c>
      <c r="C43" s="41"/>
      <c r="D43" s="63">
        <f t="shared" si="1"/>
        <v>820.68</v>
      </c>
      <c r="E43" s="63">
        <f t="shared" si="0"/>
        <v>820.68</v>
      </c>
      <c r="F43" s="63">
        <v>0</v>
      </c>
      <c r="G43" s="64">
        <f t="shared" ref="G43:G65" si="12">H43+I43</f>
        <v>558.05999999999995</v>
      </c>
      <c r="H43" s="64">
        <v>558.05999999999995</v>
      </c>
      <c r="I43" s="64">
        <v>0</v>
      </c>
      <c r="J43" s="64">
        <f t="shared" ref="J43:J78" si="13">K43+L43</f>
        <v>221.58</v>
      </c>
      <c r="K43" s="64">
        <v>221.58</v>
      </c>
      <c r="L43" s="64">
        <v>0</v>
      </c>
      <c r="M43" s="64">
        <f>N43+O43</f>
        <v>41.04</v>
      </c>
      <c r="N43" s="64">
        <v>41.04</v>
      </c>
      <c r="O43" s="65">
        <v>0</v>
      </c>
    </row>
    <row r="44" spans="1:15" ht="20.25" customHeight="1">
      <c r="A44" s="39"/>
      <c r="B44" s="72" t="s">
        <v>30</v>
      </c>
      <c r="C44" s="41"/>
      <c r="D44" s="63">
        <f t="shared" si="1"/>
        <v>180.54999999999998</v>
      </c>
      <c r="E44" s="63">
        <f t="shared" si="0"/>
        <v>180.54999999999998</v>
      </c>
      <c r="F44" s="63">
        <v>0</v>
      </c>
      <c r="G44" s="64">
        <f t="shared" si="12"/>
        <v>122.77</v>
      </c>
      <c r="H44" s="64">
        <v>122.77</v>
      </c>
      <c r="I44" s="64">
        <v>0</v>
      </c>
      <c r="J44" s="64">
        <f t="shared" si="13"/>
        <v>48.75</v>
      </c>
      <c r="K44" s="64">
        <v>48.75</v>
      </c>
      <c r="L44" s="64">
        <v>0</v>
      </c>
      <c r="M44" s="64">
        <f t="shared" ref="M44:M65" si="14">N44+O44</f>
        <v>9.0299999999999994</v>
      </c>
      <c r="N44" s="64">
        <v>9.0299999999999994</v>
      </c>
      <c r="O44" s="65">
        <v>0</v>
      </c>
    </row>
    <row r="45" spans="1:15" ht="20.25" customHeight="1">
      <c r="A45" s="39"/>
      <c r="B45" s="72" t="s">
        <v>49</v>
      </c>
      <c r="C45" s="41"/>
      <c r="D45" s="63">
        <f t="shared" si="1"/>
        <v>1.6</v>
      </c>
      <c r="E45" s="63">
        <f t="shared" si="0"/>
        <v>1.6</v>
      </c>
      <c r="F45" s="63">
        <v>0</v>
      </c>
      <c r="G45" s="64">
        <f t="shared" si="12"/>
        <v>1.0900000000000001</v>
      </c>
      <c r="H45" s="64">
        <v>1.0900000000000001</v>
      </c>
      <c r="I45" s="64">
        <v>0</v>
      </c>
      <c r="J45" s="64">
        <f t="shared" si="13"/>
        <v>0.43</v>
      </c>
      <c r="K45" s="64">
        <v>0.43</v>
      </c>
      <c r="L45" s="64">
        <v>0</v>
      </c>
      <c r="M45" s="64">
        <f t="shared" si="14"/>
        <v>0.08</v>
      </c>
      <c r="N45" s="64">
        <v>0.08</v>
      </c>
      <c r="O45" s="65">
        <v>0</v>
      </c>
    </row>
    <row r="46" spans="1:15" ht="20.25" customHeight="1">
      <c r="A46" s="39"/>
      <c r="B46" s="72" t="s">
        <v>50</v>
      </c>
      <c r="C46" s="41"/>
      <c r="D46" s="63">
        <f t="shared" si="1"/>
        <v>3.24</v>
      </c>
      <c r="E46" s="63">
        <f t="shared" si="0"/>
        <v>3.24</v>
      </c>
      <c r="F46" s="63">
        <v>0</v>
      </c>
      <c r="G46" s="64">
        <f t="shared" si="12"/>
        <v>2.2000000000000002</v>
      </c>
      <c r="H46" s="64">
        <v>2.2000000000000002</v>
      </c>
      <c r="I46" s="64">
        <v>0</v>
      </c>
      <c r="J46" s="64">
        <f t="shared" si="13"/>
        <v>0.87</v>
      </c>
      <c r="K46" s="64">
        <v>0.87</v>
      </c>
      <c r="L46" s="64">
        <v>0</v>
      </c>
      <c r="M46" s="64">
        <f t="shared" si="14"/>
        <v>0.17</v>
      </c>
      <c r="N46" s="64">
        <v>0.17</v>
      </c>
      <c r="O46" s="65">
        <v>0</v>
      </c>
    </row>
    <row r="47" spans="1:15" ht="20.25" customHeight="1">
      <c r="A47" s="39"/>
      <c r="B47" s="72" t="s">
        <v>51</v>
      </c>
      <c r="C47" s="41"/>
      <c r="D47" s="63">
        <f t="shared" si="1"/>
        <v>6.2299999999999995</v>
      </c>
      <c r="E47" s="63">
        <f t="shared" si="0"/>
        <v>6.2299999999999995</v>
      </c>
      <c r="F47" s="63">
        <v>0</v>
      </c>
      <c r="G47" s="64">
        <f t="shared" si="12"/>
        <v>4.24</v>
      </c>
      <c r="H47" s="64">
        <v>4.24</v>
      </c>
      <c r="I47" s="64">
        <v>0</v>
      </c>
      <c r="J47" s="64">
        <f t="shared" si="13"/>
        <v>1.68</v>
      </c>
      <c r="K47" s="64">
        <v>1.68</v>
      </c>
      <c r="L47" s="64">
        <v>0</v>
      </c>
      <c r="M47" s="64">
        <f t="shared" si="14"/>
        <v>0.31</v>
      </c>
      <c r="N47" s="64">
        <v>0.31</v>
      </c>
      <c r="O47" s="65">
        <v>0</v>
      </c>
    </row>
    <row r="48" spans="1:15" ht="20.25" customHeight="1">
      <c r="A48" s="39"/>
      <c r="B48" s="72" t="s">
        <v>52</v>
      </c>
      <c r="C48" s="41"/>
      <c r="D48" s="63">
        <f t="shared" si="1"/>
        <v>9.39</v>
      </c>
      <c r="E48" s="63">
        <f t="shared" si="0"/>
        <v>9.39</v>
      </c>
      <c r="F48" s="63">
        <v>0</v>
      </c>
      <c r="G48" s="64">
        <f t="shared" si="12"/>
        <v>6.39</v>
      </c>
      <c r="H48" s="64">
        <v>6.39</v>
      </c>
      <c r="I48" s="64">
        <v>0</v>
      </c>
      <c r="J48" s="64">
        <f t="shared" si="13"/>
        <v>2.54</v>
      </c>
      <c r="K48" s="64">
        <v>2.54</v>
      </c>
      <c r="L48" s="64">
        <v>0</v>
      </c>
      <c r="M48" s="64">
        <f t="shared" si="14"/>
        <v>0.46</v>
      </c>
      <c r="N48" s="64">
        <v>0.46</v>
      </c>
      <c r="O48" s="65">
        <v>0</v>
      </c>
    </row>
    <row r="49" spans="1:15" ht="20.25" customHeight="1">
      <c r="A49" s="39"/>
      <c r="B49" s="72" t="s">
        <v>53</v>
      </c>
      <c r="C49" s="41"/>
      <c r="D49" s="63">
        <f t="shared" si="1"/>
        <v>8.69</v>
      </c>
      <c r="E49" s="63">
        <f t="shared" si="0"/>
        <v>8.69</v>
      </c>
      <c r="F49" s="63">
        <v>0</v>
      </c>
      <c r="G49" s="64">
        <f t="shared" si="12"/>
        <v>5.91</v>
      </c>
      <c r="H49" s="64">
        <v>5.91</v>
      </c>
      <c r="I49" s="64">
        <v>0</v>
      </c>
      <c r="J49" s="64">
        <f t="shared" si="13"/>
        <v>2.35</v>
      </c>
      <c r="K49" s="64">
        <v>2.35</v>
      </c>
      <c r="L49" s="64">
        <v>0</v>
      </c>
      <c r="M49" s="64">
        <f t="shared" si="14"/>
        <v>0.43</v>
      </c>
      <c r="N49" s="64">
        <v>0.43</v>
      </c>
      <c r="O49" s="65">
        <v>0</v>
      </c>
    </row>
    <row r="50" spans="1:15" ht="24" customHeight="1">
      <c r="A50" s="39"/>
      <c r="B50" s="72" t="s">
        <v>54</v>
      </c>
      <c r="C50" s="41"/>
      <c r="D50" s="63">
        <f t="shared" si="1"/>
        <v>35.440000000000005</v>
      </c>
      <c r="E50" s="63">
        <f t="shared" si="0"/>
        <v>35.440000000000005</v>
      </c>
      <c r="F50" s="63">
        <v>0</v>
      </c>
      <c r="G50" s="64">
        <f t="shared" si="12"/>
        <v>24.1</v>
      </c>
      <c r="H50" s="64">
        <v>24.1</v>
      </c>
      <c r="I50" s="64">
        <v>0</v>
      </c>
      <c r="J50" s="64">
        <f t="shared" si="13"/>
        <v>9.57</v>
      </c>
      <c r="K50" s="64">
        <v>9.57</v>
      </c>
      <c r="L50" s="64">
        <v>0</v>
      </c>
      <c r="M50" s="64">
        <f t="shared" si="14"/>
        <v>1.77</v>
      </c>
      <c r="N50" s="64">
        <v>1.77</v>
      </c>
      <c r="O50" s="65">
        <v>0</v>
      </c>
    </row>
    <row r="51" spans="1:15" ht="20.25" customHeight="1">
      <c r="A51" s="39"/>
      <c r="B51" s="72" t="s">
        <v>55</v>
      </c>
      <c r="C51" s="41"/>
      <c r="D51" s="63">
        <f t="shared" si="1"/>
        <v>8.24</v>
      </c>
      <c r="E51" s="63">
        <f t="shared" si="0"/>
        <v>8.24</v>
      </c>
      <c r="F51" s="63">
        <v>0</v>
      </c>
      <c r="G51" s="64">
        <f t="shared" si="12"/>
        <v>5.6</v>
      </c>
      <c r="H51" s="64">
        <v>5.6</v>
      </c>
      <c r="I51" s="64">
        <v>0</v>
      </c>
      <c r="J51" s="64">
        <f t="shared" si="13"/>
        <v>2.2200000000000002</v>
      </c>
      <c r="K51" s="64">
        <v>2.2200000000000002</v>
      </c>
      <c r="L51" s="64">
        <v>0</v>
      </c>
      <c r="M51" s="64">
        <f t="shared" si="14"/>
        <v>0.42</v>
      </c>
      <c r="N51" s="64">
        <v>0.42</v>
      </c>
      <c r="O51" s="65">
        <v>0</v>
      </c>
    </row>
    <row r="52" spans="1:15" ht="20.25" customHeight="1">
      <c r="A52" s="39"/>
      <c r="B52" s="72" t="s">
        <v>56</v>
      </c>
      <c r="C52" s="41"/>
      <c r="D52" s="63">
        <f t="shared" si="1"/>
        <v>19.369999999999997</v>
      </c>
      <c r="E52" s="63">
        <f t="shared" si="0"/>
        <v>19.369999999999997</v>
      </c>
      <c r="F52" s="63">
        <v>0</v>
      </c>
      <c r="G52" s="64">
        <f t="shared" si="12"/>
        <v>13.17</v>
      </c>
      <c r="H52" s="64">
        <v>13.17</v>
      </c>
      <c r="I52" s="64">
        <v>0</v>
      </c>
      <c r="J52" s="64">
        <f t="shared" si="13"/>
        <v>5.23</v>
      </c>
      <c r="K52" s="64">
        <v>5.23</v>
      </c>
      <c r="L52" s="64">
        <v>0</v>
      </c>
      <c r="M52" s="64">
        <f t="shared" si="14"/>
        <v>0.97</v>
      </c>
      <c r="N52" s="64">
        <v>0.97</v>
      </c>
      <c r="O52" s="65">
        <v>0</v>
      </c>
    </row>
    <row r="53" spans="1:15" ht="20.25" customHeight="1">
      <c r="A53" s="39"/>
      <c r="B53" s="72" t="s">
        <v>26</v>
      </c>
      <c r="C53" s="41"/>
      <c r="D53" s="63">
        <f t="shared" si="1"/>
        <v>49.269999999999996</v>
      </c>
      <c r="E53" s="63">
        <f t="shared" si="0"/>
        <v>49.269999999999996</v>
      </c>
      <c r="F53" s="63">
        <v>0</v>
      </c>
      <c r="G53" s="64">
        <f t="shared" si="12"/>
        <v>33.5</v>
      </c>
      <c r="H53" s="64">
        <v>33.5</v>
      </c>
      <c r="I53" s="64">
        <v>0</v>
      </c>
      <c r="J53" s="64">
        <f t="shared" si="13"/>
        <v>13.3</v>
      </c>
      <c r="K53" s="64">
        <v>13.3</v>
      </c>
      <c r="L53" s="64">
        <v>0</v>
      </c>
      <c r="M53" s="64">
        <f t="shared" si="14"/>
        <v>2.4700000000000002</v>
      </c>
      <c r="N53" s="64">
        <v>2.4700000000000002</v>
      </c>
      <c r="O53" s="65">
        <v>0</v>
      </c>
    </row>
    <row r="54" spans="1:15" ht="20.25" customHeight="1">
      <c r="A54" s="39"/>
      <c r="B54" s="72" t="s">
        <v>39</v>
      </c>
      <c r="C54" s="41"/>
      <c r="D54" s="63">
        <f t="shared" si="1"/>
        <v>0.98000000000000009</v>
      </c>
      <c r="E54" s="63">
        <f t="shared" si="0"/>
        <v>0.98000000000000009</v>
      </c>
      <c r="F54" s="63">
        <v>0</v>
      </c>
      <c r="G54" s="64">
        <f t="shared" si="12"/>
        <v>0.67</v>
      </c>
      <c r="H54" s="64">
        <v>0.67</v>
      </c>
      <c r="I54" s="64">
        <v>0</v>
      </c>
      <c r="J54" s="64">
        <f t="shared" si="13"/>
        <v>0.26</v>
      </c>
      <c r="K54" s="64">
        <v>0.26</v>
      </c>
      <c r="L54" s="64">
        <v>0</v>
      </c>
      <c r="M54" s="64">
        <f t="shared" si="14"/>
        <v>0.05</v>
      </c>
      <c r="N54" s="64">
        <v>0.05</v>
      </c>
      <c r="O54" s="65">
        <v>0</v>
      </c>
    </row>
    <row r="55" spans="1:15" ht="20.25" customHeight="1">
      <c r="A55" s="39"/>
      <c r="B55" s="72" t="s">
        <v>57</v>
      </c>
      <c r="C55" s="41"/>
      <c r="D55" s="63">
        <f t="shared" si="1"/>
        <v>5.68</v>
      </c>
      <c r="E55" s="63">
        <f t="shared" si="0"/>
        <v>5.68</v>
      </c>
      <c r="F55" s="63">
        <v>0</v>
      </c>
      <c r="G55" s="64">
        <f t="shared" si="12"/>
        <v>3.86</v>
      </c>
      <c r="H55" s="64">
        <v>3.86</v>
      </c>
      <c r="I55" s="64">
        <v>0</v>
      </c>
      <c r="J55" s="64">
        <f t="shared" si="13"/>
        <v>1.53</v>
      </c>
      <c r="K55" s="64">
        <v>1.53</v>
      </c>
      <c r="L55" s="64">
        <v>0</v>
      </c>
      <c r="M55" s="64">
        <f t="shared" si="14"/>
        <v>0.28999999999999998</v>
      </c>
      <c r="N55" s="64">
        <v>0.28999999999999998</v>
      </c>
      <c r="O55" s="65">
        <v>0</v>
      </c>
    </row>
    <row r="56" spans="1:15" ht="20.25" customHeight="1">
      <c r="A56" s="39"/>
      <c r="B56" s="72" t="s">
        <v>58</v>
      </c>
      <c r="C56" s="41"/>
      <c r="D56" s="63">
        <f t="shared" si="1"/>
        <v>22.229999999999997</v>
      </c>
      <c r="E56" s="63">
        <f t="shared" si="0"/>
        <v>22.229999999999997</v>
      </c>
      <c r="F56" s="63">
        <v>0</v>
      </c>
      <c r="G56" s="64">
        <f t="shared" si="12"/>
        <v>15.12</v>
      </c>
      <c r="H56" s="64">
        <v>15.12</v>
      </c>
      <c r="I56" s="64">
        <v>0</v>
      </c>
      <c r="J56" s="64">
        <f t="shared" si="13"/>
        <v>6</v>
      </c>
      <c r="K56" s="64">
        <v>6</v>
      </c>
      <c r="L56" s="64">
        <v>0</v>
      </c>
      <c r="M56" s="64">
        <f t="shared" si="14"/>
        <v>1.1100000000000001</v>
      </c>
      <c r="N56" s="64">
        <v>1.1100000000000001</v>
      </c>
      <c r="O56" s="65">
        <v>0</v>
      </c>
    </row>
    <row r="57" spans="1:15" ht="20.25" customHeight="1">
      <c r="A57" s="39"/>
      <c r="B57" s="72" t="s">
        <v>59</v>
      </c>
      <c r="C57" s="41"/>
      <c r="D57" s="63">
        <f t="shared" si="1"/>
        <v>1.85</v>
      </c>
      <c r="E57" s="63">
        <f t="shared" si="0"/>
        <v>1.85</v>
      </c>
      <c r="F57" s="63">
        <v>0</v>
      </c>
      <c r="G57" s="64">
        <f t="shared" si="12"/>
        <v>1.26</v>
      </c>
      <c r="H57" s="64">
        <v>1.26</v>
      </c>
      <c r="I57" s="64">
        <v>0</v>
      </c>
      <c r="J57" s="64">
        <f t="shared" si="13"/>
        <v>0.5</v>
      </c>
      <c r="K57" s="64">
        <v>0.5</v>
      </c>
      <c r="L57" s="64">
        <v>0</v>
      </c>
      <c r="M57" s="64">
        <f t="shared" si="14"/>
        <v>0.09</v>
      </c>
      <c r="N57" s="64">
        <v>0.09</v>
      </c>
      <c r="O57" s="65">
        <v>0</v>
      </c>
    </row>
    <row r="58" spans="1:15" ht="20.25" customHeight="1">
      <c r="A58" s="39"/>
      <c r="B58" s="72" t="s">
        <v>60</v>
      </c>
      <c r="C58" s="41"/>
      <c r="D58" s="63">
        <f t="shared" si="1"/>
        <v>20.65</v>
      </c>
      <c r="E58" s="63">
        <f t="shared" si="0"/>
        <v>20.65</v>
      </c>
      <c r="F58" s="63">
        <v>0</v>
      </c>
      <c r="G58" s="64">
        <f t="shared" si="12"/>
        <v>14.04</v>
      </c>
      <c r="H58" s="64">
        <v>14.04</v>
      </c>
      <c r="I58" s="64">
        <v>0</v>
      </c>
      <c r="J58" s="64">
        <f t="shared" si="13"/>
        <v>5.58</v>
      </c>
      <c r="K58" s="64">
        <v>5.58</v>
      </c>
      <c r="L58" s="64">
        <v>0</v>
      </c>
      <c r="M58" s="64">
        <f t="shared" si="14"/>
        <v>1.03</v>
      </c>
      <c r="N58" s="64">
        <v>1.03</v>
      </c>
      <c r="O58" s="65">
        <v>0</v>
      </c>
    </row>
    <row r="59" spans="1:15" ht="20.25" customHeight="1">
      <c r="A59" s="39"/>
      <c r="B59" s="72" t="s">
        <v>61</v>
      </c>
      <c r="C59" s="41"/>
      <c r="D59" s="63">
        <f t="shared" si="1"/>
        <v>8.5</v>
      </c>
      <c r="E59" s="63">
        <f t="shared" si="0"/>
        <v>8.5</v>
      </c>
      <c r="F59" s="63">
        <v>0</v>
      </c>
      <c r="G59" s="64">
        <f t="shared" si="12"/>
        <v>5.78</v>
      </c>
      <c r="H59" s="64">
        <v>5.78</v>
      </c>
      <c r="I59" s="64">
        <v>0</v>
      </c>
      <c r="J59" s="64">
        <f t="shared" si="13"/>
        <v>2.2999999999999998</v>
      </c>
      <c r="K59" s="64">
        <v>2.2999999999999998</v>
      </c>
      <c r="L59" s="64">
        <v>0</v>
      </c>
      <c r="M59" s="64">
        <f t="shared" si="14"/>
        <v>0.42</v>
      </c>
      <c r="N59" s="64">
        <v>0.42</v>
      </c>
      <c r="O59" s="65">
        <v>0</v>
      </c>
    </row>
    <row r="60" spans="1:15" ht="20.25" customHeight="1">
      <c r="A60" s="39"/>
      <c r="B60" s="72" t="s">
        <v>62</v>
      </c>
      <c r="C60" s="41"/>
      <c r="D60" s="63">
        <f t="shared" si="1"/>
        <v>1.02</v>
      </c>
      <c r="E60" s="63">
        <f t="shared" si="0"/>
        <v>1.02</v>
      </c>
      <c r="F60" s="63">
        <v>0</v>
      </c>
      <c r="G60" s="64">
        <f t="shared" si="12"/>
        <v>0.69</v>
      </c>
      <c r="H60" s="64">
        <v>0.69</v>
      </c>
      <c r="I60" s="64">
        <v>0</v>
      </c>
      <c r="J60" s="64">
        <f t="shared" si="13"/>
        <v>0.28000000000000003</v>
      </c>
      <c r="K60" s="64">
        <v>0.28000000000000003</v>
      </c>
      <c r="L60" s="64">
        <v>0</v>
      </c>
      <c r="M60" s="64">
        <f t="shared" si="14"/>
        <v>0.05</v>
      </c>
      <c r="N60" s="64">
        <v>0.05</v>
      </c>
      <c r="O60" s="65">
        <v>0</v>
      </c>
    </row>
    <row r="61" spans="1:15" ht="20.25" customHeight="1">
      <c r="A61" s="39"/>
      <c r="B61" s="72" t="s">
        <v>63</v>
      </c>
      <c r="C61" s="41"/>
      <c r="D61" s="63">
        <f t="shared" si="1"/>
        <v>0.41000000000000003</v>
      </c>
      <c r="E61" s="63">
        <f t="shared" si="0"/>
        <v>0.41000000000000003</v>
      </c>
      <c r="F61" s="63">
        <v>0</v>
      </c>
      <c r="G61" s="64">
        <f t="shared" si="12"/>
        <v>0.28000000000000003</v>
      </c>
      <c r="H61" s="64">
        <v>0.28000000000000003</v>
      </c>
      <c r="I61" s="64">
        <v>0</v>
      </c>
      <c r="J61" s="64">
        <f t="shared" si="13"/>
        <v>0.11</v>
      </c>
      <c r="K61" s="64">
        <v>0.11</v>
      </c>
      <c r="L61" s="64">
        <v>0</v>
      </c>
      <c r="M61" s="64">
        <f t="shared" si="14"/>
        <v>0.02</v>
      </c>
      <c r="N61" s="64">
        <v>0.02</v>
      </c>
      <c r="O61" s="65">
        <v>0</v>
      </c>
    </row>
    <row r="62" spans="1:15" ht="20.25" customHeight="1">
      <c r="A62" s="39"/>
      <c r="B62" s="72" t="s">
        <v>64</v>
      </c>
      <c r="C62" s="41"/>
      <c r="D62" s="63">
        <f t="shared" si="1"/>
        <v>1.1600000000000001</v>
      </c>
      <c r="E62" s="63">
        <f t="shared" si="0"/>
        <v>1.1600000000000001</v>
      </c>
      <c r="F62" s="63">
        <v>0</v>
      </c>
      <c r="G62" s="64">
        <f t="shared" si="12"/>
        <v>0.79</v>
      </c>
      <c r="H62" s="64">
        <v>0.79</v>
      </c>
      <c r="I62" s="64">
        <v>0</v>
      </c>
      <c r="J62" s="64">
        <f t="shared" si="13"/>
        <v>0.31</v>
      </c>
      <c r="K62" s="64">
        <v>0.31</v>
      </c>
      <c r="L62" s="64">
        <v>0</v>
      </c>
      <c r="M62" s="64">
        <f t="shared" si="14"/>
        <v>0.06</v>
      </c>
      <c r="N62" s="64">
        <v>0.06</v>
      </c>
      <c r="O62" s="65">
        <v>0</v>
      </c>
    </row>
    <row r="63" spans="1:15" ht="20.25" customHeight="1">
      <c r="A63" s="39"/>
      <c r="B63" s="72" t="s">
        <v>65</v>
      </c>
      <c r="C63" s="41"/>
      <c r="D63" s="63">
        <f t="shared" si="1"/>
        <v>17.77</v>
      </c>
      <c r="E63" s="63">
        <f t="shared" si="0"/>
        <v>17.77</v>
      </c>
      <c r="F63" s="63">
        <v>0</v>
      </c>
      <c r="G63" s="64">
        <f t="shared" si="12"/>
        <v>12.08</v>
      </c>
      <c r="H63" s="64">
        <v>12.08</v>
      </c>
      <c r="I63" s="64">
        <v>0</v>
      </c>
      <c r="J63" s="64">
        <f t="shared" si="13"/>
        <v>4.8</v>
      </c>
      <c r="K63" s="64">
        <v>4.8</v>
      </c>
      <c r="L63" s="64">
        <v>0</v>
      </c>
      <c r="M63" s="64">
        <f t="shared" si="14"/>
        <v>0.89</v>
      </c>
      <c r="N63" s="64">
        <v>0.89</v>
      </c>
      <c r="O63" s="65">
        <v>0</v>
      </c>
    </row>
    <row r="64" spans="1:15" ht="20.25" customHeight="1">
      <c r="A64" s="39"/>
      <c r="B64" s="72" t="s">
        <v>45</v>
      </c>
      <c r="C64" s="41"/>
      <c r="D64" s="63">
        <f t="shared" si="1"/>
        <v>2.04</v>
      </c>
      <c r="E64" s="63">
        <f t="shared" si="0"/>
        <v>2.04</v>
      </c>
      <c r="F64" s="63">
        <v>0</v>
      </c>
      <c r="G64" s="64">
        <f t="shared" si="12"/>
        <v>1.39</v>
      </c>
      <c r="H64" s="64">
        <v>1.39</v>
      </c>
      <c r="I64" s="64">
        <v>0</v>
      </c>
      <c r="J64" s="64">
        <f t="shared" si="13"/>
        <v>0.55000000000000004</v>
      </c>
      <c r="K64" s="64">
        <v>0.55000000000000004</v>
      </c>
      <c r="L64" s="64">
        <v>0</v>
      </c>
      <c r="M64" s="64">
        <f t="shared" si="14"/>
        <v>0.1</v>
      </c>
      <c r="N64" s="64">
        <v>0.1</v>
      </c>
      <c r="O64" s="65">
        <v>0</v>
      </c>
    </row>
    <row r="65" spans="1:16" ht="20.25" customHeight="1" thickBot="1">
      <c r="A65" s="73"/>
      <c r="B65" s="74" t="s">
        <v>51</v>
      </c>
      <c r="C65" s="75"/>
      <c r="D65" s="63">
        <f t="shared" si="1"/>
        <v>6.1499999999999995</v>
      </c>
      <c r="E65" s="76">
        <f t="shared" si="0"/>
        <v>6.1499999999999995</v>
      </c>
      <c r="F65" s="63">
        <v>0</v>
      </c>
      <c r="G65" s="77">
        <f t="shared" si="12"/>
        <v>4.18</v>
      </c>
      <c r="H65" s="77">
        <v>4.18</v>
      </c>
      <c r="I65" s="77">
        <v>0</v>
      </c>
      <c r="J65" s="77">
        <f t="shared" si="13"/>
        <v>1.66</v>
      </c>
      <c r="K65" s="77">
        <v>1.66</v>
      </c>
      <c r="L65" s="77">
        <v>0</v>
      </c>
      <c r="M65" s="77">
        <f t="shared" si="14"/>
        <v>0.31</v>
      </c>
      <c r="N65" s="77">
        <v>0.31</v>
      </c>
      <c r="O65" s="78">
        <v>0</v>
      </c>
    </row>
    <row r="66" spans="1:16" ht="19.5" customHeight="1" thickBot="1">
      <c r="A66" s="4">
        <v>9</v>
      </c>
      <c r="B66" s="5" t="s">
        <v>66</v>
      </c>
      <c r="C66" s="6" t="s">
        <v>15</v>
      </c>
      <c r="D66" s="51">
        <f>E66+F66</f>
        <v>517.03</v>
      </c>
      <c r="E66" s="51">
        <f t="shared" si="0"/>
        <v>517.03</v>
      </c>
      <c r="F66" s="51">
        <f>I66+L66+O66</f>
        <v>0</v>
      </c>
      <c r="G66" s="52">
        <f t="shared" si="10"/>
        <v>351.67999999999995</v>
      </c>
      <c r="H66" s="52">
        <f>H67+H68+H69+H70+H71+H72+H73+H74+H75+H76</f>
        <v>351.67999999999995</v>
      </c>
      <c r="I66" s="52">
        <v>0</v>
      </c>
      <c r="J66" s="53">
        <f t="shared" si="13"/>
        <v>139.51999999999998</v>
      </c>
      <c r="K66" s="53">
        <f>K67+K68+K69+K70+K71+K72+K73+K74+K75+K76</f>
        <v>139.51999999999998</v>
      </c>
      <c r="L66" s="53">
        <v>0</v>
      </c>
      <c r="M66" s="54">
        <f t="shared" si="11"/>
        <v>25.83</v>
      </c>
      <c r="N66" s="54">
        <f>N67+N68+N69+N70+N71+N72+N73+N74+N75+N76</f>
        <v>25.83</v>
      </c>
      <c r="O66" s="55">
        <v>0</v>
      </c>
    </row>
    <row r="67" spans="1:16" ht="19.5" customHeight="1">
      <c r="A67" s="15"/>
      <c r="B67" s="71" t="s">
        <v>67</v>
      </c>
      <c r="C67" s="57" t="s">
        <v>15</v>
      </c>
      <c r="D67" s="58">
        <f t="shared" ref="D67:D76" si="15">E67+F67</f>
        <v>19.86</v>
      </c>
      <c r="E67" s="58">
        <f t="shared" si="0"/>
        <v>19.86</v>
      </c>
      <c r="F67" s="58">
        <f t="shared" si="0"/>
        <v>0</v>
      </c>
      <c r="G67" s="59">
        <f>H67+I67</f>
        <v>13.51</v>
      </c>
      <c r="H67" s="59">
        <v>13.51</v>
      </c>
      <c r="I67" s="59">
        <v>0</v>
      </c>
      <c r="J67" s="59">
        <f>K67+L67</f>
        <v>5.36</v>
      </c>
      <c r="K67" s="59">
        <v>5.36</v>
      </c>
      <c r="L67" s="59">
        <v>0</v>
      </c>
      <c r="M67" s="59">
        <f t="shared" si="11"/>
        <v>0.99</v>
      </c>
      <c r="N67" s="59">
        <v>0.99</v>
      </c>
      <c r="O67" s="60">
        <v>0</v>
      </c>
    </row>
    <row r="68" spans="1:16" ht="19.5" customHeight="1">
      <c r="A68" s="39"/>
      <c r="B68" s="72" t="s">
        <v>48</v>
      </c>
      <c r="C68" s="62" t="s">
        <v>15</v>
      </c>
      <c r="D68" s="63">
        <f t="shared" si="15"/>
        <v>284.08</v>
      </c>
      <c r="E68" s="63">
        <f t="shared" si="0"/>
        <v>284.08</v>
      </c>
      <c r="F68" s="63">
        <f t="shared" si="0"/>
        <v>0</v>
      </c>
      <c r="G68" s="64">
        <f t="shared" ref="G68:G76" si="16">H68+I68</f>
        <v>193.17</v>
      </c>
      <c r="H68" s="64">
        <v>193.17</v>
      </c>
      <c r="I68" s="64">
        <v>0</v>
      </c>
      <c r="J68" s="64">
        <v>76.7</v>
      </c>
      <c r="K68" s="64">
        <v>76.709999999999994</v>
      </c>
      <c r="L68" s="64">
        <v>0</v>
      </c>
      <c r="M68" s="64">
        <f>N68+O68</f>
        <v>14.2</v>
      </c>
      <c r="N68" s="64">
        <v>14.2</v>
      </c>
      <c r="O68" s="65">
        <v>0</v>
      </c>
    </row>
    <row r="69" spans="1:16" ht="19.5" customHeight="1">
      <c r="A69" s="39"/>
      <c r="B69" s="72" t="s">
        <v>30</v>
      </c>
      <c r="C69" s="62" t="s">
        <v>15</v>
      </c>
      <c r="D69" s="63">
        <f t="shared" si="15"/>
        <v>62.500000000000007</v>
      </c>
      <c r="E69" s="63">
        <f t="shared" si="0"/>
        <v>62.500000000000007</v>
      </c>
      <c r="F69" s="63">
        <f t="shared" si="0"/>
        <v>0</v>
      </c>
      <c r="G69" s="64">
        <f t="shared" si="16"/>
        <v>42.5</v>
      </c>
      <c r="H69" s="64">
        <v>42.5</v>
      </c>
      <c r="I69" s="64">
        <v>0</v>
      </c>
      <c r="J69" s="64">
        <f t="shared" ref="J69:J76" si="17">K69+L69</f>
        <v>16.87</v>
      </c>
      <c r="K69" s="64">
        <v>16.87</v>
      </c>
      <c r="L69" s="64">
        <v>0</v>
      </c>
      <c r="M69" s="64">
        <f t="shared" ref="M69:M76" si="18">N69+O69</f>
        <v>3.13</v>
      </c>
      <c r="N69" s="64">
        <v>3.13</v>
      </c>
      <c r="O69" s="65">
        <v>0</v>
      </c>
    </row>
    <row r="70" spans="1:16" ht="19.5" customHeight="1">
      <c r="A70" s="39"/>
      <c r="B70" s="72" t="s">
        <v>68</v>
      </c>
      <c r="C70" s="62" t="s">
        <v>15</v>
      </c>
      <c r="D70" s="63">
        <f t="shared" si="15"/>
        <v>74.040000000000006</v>
      </c>
      <c r="E70" s="63">
        <f t="shared" si="0"/>
        <v>74.040000000000006</v>
      </c>
      <c r="F70" s="63">
        <f t="shared" si="0"/>
        <v>0</v>
      </c>
      <c r="G70" s="64">
        <f t="shared" si="16"/>
        <v>50.35</v>
      </c>
      <c r="H70" s="64">
        <v>50.35</v>
      </c>
      <c r="I70" s="64">
        <v>0</v>
      </c>
      <c r="J70" s="64">
        <f t="shared" si="17"/>
        <v>19.989999999999998</v>
      </c>
      <c r="K70" s="64">
        <v>19.989999999999998</v>
      </c>
      <c r="L70" s="64">
        <v>0</v>
      </c>
      <c r="M70" s="64">
        <f t="shared" si="18"/>
        <v>3.7</v>
      </c>
      <c r="N70" s="64">
        <v>3.7</v>
      </c>
      <c r="O70" s="65">
        <v>0</v>
      </c>
    </row>
    <row r="71" spans="1:16" ht="19.5" customHeight="1">
      <c r="A71" s="39"/>
      <c r="B71" s="72" t="s">
        <v>55</v>
      </c>
      <c r="C71" s="62" t="s">
        <v>15</v>
      </c>
      <c r="D71" s="63">
        <f t="shared" si="15"/>
        <v>8.23</v>
      </c>
      <c r="E71" s="63">
        <f t="shared" si="0"/>
        <v>8.23</v>
      </c>
      <c r="F71" s="63">
        <f t="shared" si="0"/>
        <v>0</v>
      </c>
      <c r="G71" s="64">
        <f t="shared" si="16"/>
        <v>5.6</v>
      </c>
      <c r="H71" s="64">
        <v>5.6</v>
      </c>
      <c r="I71" s="64">
        <v>0</v>
      </c>
      <c r="J71" s="64">
        <f t="shared" si="17"/>
        <v>2.2200000000000002</v>
      </c>
      <c r="K71" s="64">
        <v>2.2200000000000002</v>
      </c>
      <c r="L71" s="64">
        <v>0</v>
      </c>
      <c r="M71" s="64">
        <f t="shared" si="18"/>
        <v>0.41</v>
      </c>
      <c r="N71" s="64">
        <v>0.41</v>
      </c>
      <c r="O71" s="65">
        <v>0</v>
      </c>
    </row>
    <row r="72" spans="1:16" ht="19.5" customHeight="1">
      <c r="A72" s="39"/>
      <c r="B72" s="72" t="s">
        <v>39</v>
      </c>
      <c r="C72" s="62" t="s">
        <v>15</v>
      </c>
      <c r="D72" s="63">
        <f t="shared" si="15"/>
        <v>4.07</v>
      </c>
      <c r="E72" s="63">
        <f t="shared" si="0"/>
        <v>4.07</v>
      </c>
      <c r="F72" s="63">
        <f t="shared" si="0"/>
        <v>0</v>
      </c>
      <c r="G72" s="64">
        <f t="shared" si="16"/>
        <v>2.77</v>
      </c>
      <c r="H72" s="64">
        <v>2.77</v>
      </c>
      <c r="I72" s="64">
        <v>0</v>
      </c>
      <c r="J72" s="64">
        <f t="shared" si="17"/>
        <v>1.1000000000000001</v>
      </c>
      <c r="K72" s="64">
        <v>1.1000000000000001</v>
      </c>
      <c r="L72" s="64">
        <v>0</v>
      </c>
      <c r="M72" s="64">
        <f t="shared" si="18"/>
        <v>0.2</v>
      </c>
      <c r="N72" s="64">
        <v>0.2</v>
      </c>
      <c r="O72" s="65">
        <v>0</v>
      </c>
    </row>
    <row r="73" spans="1:16" ht="19.5" customHeight="1">
      <c r="A73" s="39"/>
      <c r="B73" s="72" t="s">
        <v>45</v>
      </c>
      <c r="C73" s="62" t="s">
        <v>15</v>
      </c>
      <c r="D73" s="63">
        <f t="shared" si="15"/>
        <v>0.67</v>
      </c>
      <c r="E73" s="63">
        <f t="shared" si="0"/>
        <v>0.67</v>
      </c>
      <c r="F73" s="63">
        <f t="shared" si="0"/>
        <v>0</v>
      </c>
      <c r="G73" s="64">
        <f t="shared" si="16"/>
        <v>0.46</v>
      </c>
      <c r="H73" s="64">
        <v>0.46</v>
      </c>
      <c r="I73" s="64">
        <v>0</v>
      </c>
      <c r="J73" s="64">
        <f t="shared" si="17"/>
        <v>0.18</v>
      </c>
      <c r="K73" s="64">
        <v>0.18</v>
      </c>
      <c r="L73" s="64">
        <v>0</v>
      </c>
      <c r="M73" s="64">
        <f t="shared" si="18"/>
        <v>0.03</v>
      </c>
      <c r="N73" s="64">
        <v>0.03</v>
      </c>
      <c r="O73" s="65">
        <v>0</v>
      </c>
    </row>
    <row r="74" spans="1:16" ht="19.5" customHeight="1">
      <c r="A74" s="39"/>
      <c r="B74" s="72" t="s">
        <v>62</v>
      </c>
      <c r="C74" s="62" t="s">
        <v>15</v>
      </c>
      <c r="D74" s="63">
        <f t="shared" si="15"/>
        <v>2.63</v>
      </c>
      <c r="E74" s="63">
        <f t="shared" si="0"/>
        <v>2.63</v>
      </c>
      <c r="F74" s="63">
        <f t="shared" si="0"/>
        <v>0</v>
      </c>
      <c r="G74" s="64">
        <f t="shared" si="16"/>
        <v>1.79</v>
      </c>
      <c r="H74" s="64">
        <v>1.79</v>
      </c>
      <c r="I74" s="64">
        <v>0</v>
      </c>
      <c r="J74" s="64">
        <f t="shared" si="17"/>
        <v>0.71</v>
      </c>
      <c r="K74" s="64">
        <v>0.71</v>
      </c>
      <c r="L74" s="64">
        <v>0</v>
      </c>
      <c r="M74" s="64">
        <f t="shared" si="18"/>
        <v>0.13</v>
      </c>
      <c r="N74" s="64">
        <v>0.13</v>
      </c>
      <c r="O74" s="65">
        <v>0</v>
      </c>
    </row>
    <row r="75" spans="1:16" ht="19.5" customHeight="1">
      <c r="A75" s="39"/>
      <c r="B75" s="72" t="s">
        <v>69</v>
      </c>
      <c r="C75" s="62" t="s">
        <v>15</v>
      </c>
      <c r="D75" s="63">
        <f t="shared" si="15"/>
        <v>1.33</v>
      </c>
      <c r="E75" s="63">
        <f t="shared" si="0"/>
        <v>1.33</v>
      </c>
      <c r="F75" s="63">
        <f t="shared" si="0"/>
        <v>0</v>
      </c>
      <c r="G75" s="64">
        <f t="shared" si="16"/>
        <v>0.9</v>
      </c>
      <c r="H75" s="64">
        <v>0.9</v>
      </c>
      <c r="I75" s="64">
        <v>0</v>
      </c>
      <c r="J75" s="64">
        <f t="shared" si="17"/>
        <v>0.36</v>
      </c>
      <c r="K75" s="64">
        <v>0.36</v>
      </c>
      <c r="L75" s="64">
        <v>0</v>
      </c>
      <c r="M75" s="64">
        <f t="shared" si="18"/>
        <v>7.0000000000000007E-2</v>
      </c>
      <c r="N75" s="64">
        <v>7.0000000000000007E-2</v>
      </c>
      <c r="O75" s="65">
        <v>0</v>
      </c>
    </row>
    <row r="76" spans="1:16" ht="19.5" customHeight="1">
      <c r="A76" s="39"/>
      <c r="B76" s="72" t="s">
        <v>70</v>
      </c>
      <c r="C76" s="62" t="s">
        <v>15</v>
      </c>
      <c r="D76" s="63">
        <f t="shared" si="15"/>
        <v>59.620000000000005</v>
      </c>
      <c r="E76" s="63">
        <f t="shared" si="0"/>
        <v>59.620000000000005</v>
      </c>
      <c r="F76" s="63">
        <f t="shared" si="0"/>
        <v>0</v>
      </c>
      <c r="G76" s="64">
        <f t="shared" si="16"/>
        <v>40.630000000000003</v>
      </c>
      <c r="H76" s="64">
        <v>40.630000000000003</v>
      </c>
      <c r="I76" s="64">
        <v>0</v>
      </c>
      <c r="J76" s="64">
        <f t="shared" si="17"/>
        <v>16.02</v>
      </c>
      <c r="K76" s="64">
        <v>16.02</v>
      </c>
      <c r="L76" s="64">
        <v>0</v>
      </c>
      <c r="M76" s="64">
        <f t="shared" si="18"/>
        <v>2.97</v>
      </c>
      <c r="N76" s="64">
        <v>2.97</v>
      </c>
      <c r="O76" s="65">
        <v>0</v>
      </c>
    </row>
    <row r="77" spans="1:16" ht="15.75">
      <c r="A77" s="39">
        <v>10</v>
      </c>
      <c r="B77" s="79" t="s">
        <v>71</v>
      </c>
      <c r="C77" s="41" t="s">
        <v>15</v>
      </c>
      <c r="D77" s="63">
        <f t="shared" si="1"/>
        <v>0</v>
      </c>
      <c r="E77" s="63">
        <f t="shared" si="0"/>
        <v>0</v>
      </c>
      <c r="F77" s="63">
        <f t="shared" si="0"/>
        <v>0</v>
      </c>
      <c r="G77" s="64">
        <f t="shared" si="10"/>
        <v>0</v>
      </c>
      <c r="H77" s="64">
        <v>0</v>
      </c>
      <c r="I77" s="64">
        <v>0</v>
      </c>
      <c r="J77" s="64">
        <f t="shared" si="13"/>
        <v>0</v>
      </c>
      <c r="K77" s="64">
        <v>0</v>
      </c>
      <c r="L77" s="64">
        <v>0</v>
      </c>
      <c r="M77" s="64">
        <f t="shared" si="11"/>
        <v>0</v>
      </c>
      <c r="N77" s="64">
        <v>0</v>
      </c>
      <c r="O77" s="65">
        <v>0</v>
      </c>
    </row>
    <row r="78" spans="1:16" ht="30">
      <c r="A78" s="39">
        <v>11</v>
      </c>
      <c r="B78" s="79" t="s">
        <v>72</v>
      </c>
      <c r="C78" s="41" t="s">
        <v>15</v>
      </c>
      <c r="D78" s="63">
        <f t="shared" si="1"/>
        <v>0</v>
      </c>
      <c r="E78" s="63">
        <f t="shared" si="0"/>
        <v>0</v>
      </c>
      <c r="F78" s="63">
        <f t="shared" si="0"/>
        <v>0</v>
      </c>
      <c r="G78" s="64">
        <f t="shared" si="10"/>
        <v>0</v>
      </c>
      <c r="H78" s="64">
        <v>0</v>
      </c>
      <c r="I78" s="64">
        <v>0</v>
      </c>
      <c r="J78" s="64">
        <f t="shared" si="13"/>
        <v>0</v>
      </c>
      <c r="K78" s="64">
        <v>0</v>
      </c>
      <c r="L78" s="64">
        <v>0</v>
      </c>
      <c r="M78" s="64">
        <f t="shared" si="11"/>
        <v>0</v>
      </c>
      <c r="N78" s="64">
        <v>0</v>
      </c>
      <c r="O78" s="65">
        <v>0</v>
      </c>
      <c r="P78" t="s">
        <v>73</v>
      </c>
    </row>
    <row r="79" spans="1:16" ht="16.5" thickBot="1">
      <c r="A79" s="73">
        <v>12</v>
      </c>
      <c r="B79" s="80" t="s">
        <v>74</v>
      </c>
      <c r="C79" s="75"/>
      <c r="D79" s="81"/>
      <c r="E79" s="81"/>
      <c r="F79" s="81"/>
      <c r="G79" s="77"/>
      <c r="H79" s="77"/>
      <c r="I79" s="77"/>
      <c r="J79" s="77"/>
      <c r="K79" s="77"/>
      <c r="L79" s="77"/>
      <c r="M79" s="77"/>
      <c r="N79" s="77"/>
      <c r="O79" s="78"/>
    </row>
    <row r="80" spans="1:16" ht="32.25" thickBot="1">
      <c r="A80" s="82">
        <v>13</v>
      </c>
      <c r="B80" s="83" t="s">
        <v>75</v>
      </c>
      <c r="C80" s="84" t="s">
        <v>15</v>
      </c>
      <c r="D80" s="85">
        <f>E80+F80</f>
        <v>24162.965822599999</v>
      </c>
      <c r="E80" s="85">
        <f t="shared" si="0"/>
        <v>6721.6974</v>
      </c>
      <c r="F80" s="85">
        <f>I80+L80+O80</f>
        <v>17441.268422599998</v>
      </c>
      <c r="G80" s="86">
        <f>H80+I80</f>
        <v>16430.882834099997</v>
      </c>
      <c r="H80" s="86">
        <f>H40+H41+H66</f>
        <v>4570.8391999999994</v>
      </c>
      <c r="I80" s="86">
        <f>I40+I41+I66</f>
        <v>11860.043634099999</v>
      </c>
      <c r="J80" s="86">
        <f>K80+L80+0.01</f>
        <v>6523.9404751000002</v>
      </c>
      <c r="K80" s="86">
        <f>K40+K41+K66+K77+K78</f>
        <v>1814.7852</v>
      </c>
      <c r="L80" s="86">
        <f>L40+L41+L66+L77+L78</f>
        <v>4709.1452750999997</v>
      </c>
      <c r="M80" s="86">
        <f>N80+O80</f>
        <v>1208.1525134000001</v>
      </c>
      <c r="N80" s="86">
        <f>N40+N41+N66+N77+N78</f>
        <v>336.07300000000004</v>
      </c>
      <c r="O80" s="87">
        <f>O40+O41+O66+O77+O78</f>
        <v>872.0795134</v>
      </c>
    </row>
    <row r="81" spans="1:16" ht="26.25" customHeight="1" thickBot="1">
      <c r="A81" s="88">
        <v>14</v>
      </c>
      <c r="B81" s="89" t="s">
        <v>76</v>
      </c>
      <c r="C81" s="90" t="s">
        <v>15</v>
      </c>
      <c r="D81" s="7">
        <f>D83+D82</f>
        <v>0</v>
      </c>
      <c r="E81" s="7">
        <f t="shared" ref="E81:O81" si="19">E83</f>
        <v>0</v>
      </c>
      <c r="F81" s="7">
        <f>F83+F82</f>
        <v>0</v>
      </c>
      <c r="G81" s="91">
        <f t="shared" si="19"/>
        <v>0</v>
      </c>
      <c r="H81" s="91">
        <f t="shared" si="19"/>
        <v>0</v>
      </c>
      <c r="I81" s="91">
        <f t="shared" si="19"/>
        <v>0</v>
      </c>
      <c r="J81" s="91">
        <f>J82+J83</f>
        <v>0</v>
      </c>
      <c r="K81" s="91">
        <f t="shared" si="19"/>
        <v>0</v>
      </c>
      <c r="L81" s="91">
        <f>L82+L83</f>
        <v>0</v>
      </c>
      <c r="M81" s="91">
        <f t="shared" si="19"/>
        <v>0</v>
      </c>
      <c r="N81" s="91">
        <f t="shared" si="19"/>
        <v>0</v>
      </c>
      <c r="O81" s="92">
        <f t="shared" si="19"/>
        <v>0</v>
      </c>
    </row>
    <row r="82" spans="1:16" ht="24.75" customHeight="1">
      <c r="A82" s="73"/>
      <c r="B82" s="80" t="s">
        <v>77</v>
      </c>
      <c r="C82" s="75" t="s">
        <v>15</v>
      </c>
      <c r="D82" s="93">
        <f>E82+F82</f>
        <v>0</v>
      </c>
      <c r="E82" s="94">
        <f t="shared" ref="E82" si="20">H82+K82+N82</f>
        <v>0</v>
      </c>
      <c r="F82" s="94">
        <v>0</v>
      </c>
      <c r="G82" s="9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6">
        <v>0</v>
      </c>
    </row>
    <row r="83" spans="1:16" ht="17.25" customHeight="1" thickBot="1">
      <c r="A83" s="21"/>
      <c r="B83" s="22" t="s">
        <v>78</v>
      </c>
      <c r="C83" s="23" t="s">
        <v>15</v>
      </c>
      <c r="D83" s="96">
        <v>0</v>
      </c>
      <c r="E83" s="97">
        <f t="shared" si="0"/>
        <v>0</v>
      </c>
      <c r="F83" s="97">
        <v>0</v>
      </c>
      <c r="G83" s="98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6">
        <v>0</v>
      </c>
    </row>
    <row r="84" spans="1:16" ht="54" customHeight="1" thickBot="1">
      <c r="A84" s="99">
        <v>15</v>
      </c>
      <c r="B84" s="100" t="s">
        <v>79</v>
      </c>
      <c r="C84" s="12" t="s">
        <v>15</v>
      </c>
      <c r="D84" s="101">
        <f>D80+D81</f>
        <v>24162.965822599999</v>
      </c>
      <c r="E84" s="101">
        <f>E80+E83</f>
        <v>6721.6974</v>
      </c>
      <c r="F84" s="101">
        <f>F80+F81</f>
        <v>17441.268422599998</v>
      </c>
      <c r="G84" s="102">
        <f>G80+G83</f>
        <v>16430.882834099997</v>
      </c>
      <c r="H84" s="102">
        <f>H80+H83</f>
        <v>4570.8391999999994</v>
      </c>
      <c r="I84" s="102">
        <f>I80+I83</f>
        <v>11860.043634099999</v>
      </c>
      <c r="J84" s="103">
        <f>J80+J83</f>
        <v>6523.9404751000002</v>
      </c>
      <c r="K84" s="103">
        <f>K80+K83</f>
        <v>1814.7852</v>
      </c>
      <c r="L84" s="103">
        <f>L80+L81</f>
        <v>4709.1452750999997</v>
      </c>
      <c r="M84" s="104">
        <f>M80+M83</f>
        <v>1208.1525134000001</v>
      </c>
      <c r="N84" s="104">
        <f>N80+N83</f>
        <v>336.07300000000004</v>
      </c>
      <c r="O84" s="105">
        <f>O80+O83</f>
        <v>872.0795134</v>
      </c>
      <c r="P84">
        <v>7318.79</v>
      </c>
    </row>
    <row r="85" spans="1:16" ht="24" customHeight="1">
      <c r="A85" s="15">
        <v>16</v>
      </c>
      <c r="B85" s="16" t="s">
        <v>80</v>
      </c>
      <c r="C85" s="17" t="s">
        <v>81</v>
      </c>
      <c r="D85" s="106">
        <f>G85+J85+M85</f>
        <v>20768.310000000001</v>
      </c>
      <c r="E85" s="106"/>
      <c r="F85" s="106"/>
      <c r="G85" s="107">
        <v>14122.24</v>
      </c>
      <c r="H85" s="107"/>
      <c r="I85" s="107"/>
      <c r="J85" s="107">
        <v>5607.48</v>
      </c>
      <c r="K85" s="107"/>
      <c r="L85" s="107"/>
      <c r="M85" s="107">
        <v>1038.5899999999999</v>
      </c>
      <c r="N85" s="108"/>
      <c r="O85" s="109"/>
      <c r="P85" s="265">
        <f>H84+K84+N84</f>
        <v>6721.6974</v>
      </c>
    </row>
    <row r="86" spans="1:16" ht="21" customHeight="1">
      <c r="A86" s="39">
        <v>17</v>
      </c>
      <c r="B86" s="79" t="s">
        <v>82</v>
      </c>
      <c r="C86" s="41" t="s">
        <v>83</v>
      </c>
      <c r="D86" s="110">
        <f>G86+J86+M86</f>
        <v>11.684000000000001</v>
      </c>
      <c r="E86" s="110"/>
      <c r="F86" s="110"/>
      <c r="G86" s="111">
        <v>7.9450000000000003</v>
      </c>
      <c r="H86" s="112"/>
      <c r="I86" s="112"/>
      <c r="J86" s="111">
        <v>3.1547000000000001</v>
      </c>
      <c r="K86" s="112"/>
      <c r="L86" s="112"/>
      <c r="M86" s="111">
        <v>0.58430000000000004</v>
      </c>
      <c r="N86" s="113"/>
      <c r="O86" s="114"/>
    </row>
    <row r="87" spans="1:16" ht="30">
      <c r="A87" s="39">
        <v>18</v>
      </c>
      <c r="B87" s="79" t="s">
        <v>84</v>
      </c>
      <c r="C87" s="41" t="s">
        <v>85</v>
      </c>
      <c r="D87" s="115">
        <f>D84/D85*1000</f>
        <v>1163.4536379031322</v>
      </c>
      <c r="E87" s="115"/>
      <c r="F87" s="115"/>
      <c r="G87" s="116">
        <f>G84/G85*1000</f>
        <v>1163.475683326441</v>
      </c>
      <c r="H87" s="116"/>
      <c r="I87" s="116"/>
      <c r="J87" s="116">
        <f>J84/J85*1000</f>
        <v>1163.4353533316216</v>
      </c>
      <c r="K87" s="116"/>
      <c r="L87" s="116"/>
      <c r="M87" s="116">
        <f>M84/M85*1000</f>
        <v>1163.2622241693066</v>
      </c>
      <c r="N87" s="116"/>
      <c r="O87" s="117"/>
    </row>
    <row r="88" spans="1:16" ht="45">
      <c r="A88" s="39">
        <v>19</v>
      </c>
      <c r="B88" s="79" t="s">
        <v>86</v>
      </c>
      <c r="C88" s="41" t="s">
        <v>85</v>
      </c>
      <c r="D88" s="115">
        <f>D84/D85*1000</f>
        <v>1163.4536379031322</v>
      </c>
      <c r="E88" s="115"/>
      <c r="F88" s="115"/>
      <c r="G88" s="116">
        <f>G84/G85*1000</f>
        <v>1163.475683326441</v>
      </c>
      <c r="H88" s="116"/>
      <c r="I88" s="116"/>
      <c r="J88" s="116">
        <f>J84/J85*1000</f>
        <v>1163.4353533316216</v>
      </c>
      <c r="K88" s="116"/>
      <c r="L88" s="116"/>
      <c r="M88" s="116">
        <f>M84/M85*1000</f>
        <v>1163.2622241693066</v>
      </c>
      <c r="N88" s="116"/>
      <c r="O88" s="117"/>
    </row>
    <row r="89" spans="1:16" ht="45">
      <c r="A89" s="39">
        <v>20</v>
      </c>
      <c r="B89" s="79" t="s">
        <v>87</v>
      </c>
      <c r="C89" s="41" t="s">
        <v>85</v>
      </c>
      <c r="D89" s="115">
        <f>D88*1.2</f>
        <v>1396.1443654837585</v>
      </c>
      <c r="E89" s="115"/>
      <c r="F89" s="115"/>
      <c r="G89" s="118">
        <f>G88*1.2</f>
        <v>1396.1708199917291</v>
      </c>
      <c r="H89" s="118"/>
      <c r="I89" s="118"/>
      <c r="J89" s="118">
        <f>J88*1.2</f>
        <v>1396.1224239979458</v>
      </c>
      <c r="K89" s="118"/>
      <c r="L89" s="118"/>
      <c r="M89" s="118">
        <f>M88*1.2</f>
        <v>1395.9146690031678</v>
      </c>
      <c r="N89" s="118"/>
      <c r="O89" s="117"/>
    </row>
    <row r="90" spans="1:16" ht="30">
      <c r="A90" s="39">
        <v>21</v>
      </c>
      <c r="B90" s="79" t="s">
        <v>88</v>
      </c>
      <c r="C90" s="41"/>
      <c r="D90" s="115"/>
      <c r="E90" s="115"/>
      <c r="F90" s="115"/>
      <c r="G90" s="116"/>
      <c r="H90" s="119"/>
      <c r="I90" s="119"/>
      <c r="J90" s="116"/>
      <c r="K90" s="120"/>
      <c r="L90" s="120"/>
      <c r="M90" s="116"/>
      <c r="N90" s="120"/>
      <c r="O90" s="121"/>
    </row>
    <row r="91" spans="1:16" ht="30">
      <c r="A91" s="39"/>
      <c r="B91" s="79" t="s">
        <v>89</v>
      </c>
      <c r="C91" s="122" t="s">
        <v>90</v>
      </c>
      <c r="D91" s="123"/>
      <c r="E91" s="123"/>
      <c r="F91" s="123"/>
      <c r="G91" s="116"/>
      <c r="H91" s="119">
        <f>H84/G86/12*1000</f>
        <v>47942.513110971253</v>
      </c>
      <c r="I91" s="119">
        <v>0</v>
      </c>
      <c r="J91" s="116"/>
      <c r="K91" s="120">
        <f>K84/J86/12*1000</f>
        <v>47938.662947348406</v>
      </c>
      <c r="L91" s="120"/>
      <c r="M91" s="116"/>
      <c r="N91" s="120">
        <f>N84/M86/12*1000</f>
        <v>47931.000057048324</v>
      </c>
      <c r="O91" s="121"/>
    </row>
    <row r="92" spans="1:16" ht="60" customHeight="1">
      <c r="A92" s="39"/>
      <c r="B92" s="79" t="s">
        <v>91</v>
      </c>
      <c r="C92" s="41" t="s">
        <v>85</v>
      </c>
      <c r="D92" s="115"/>
      <c r="E92" s="115"/>
      <c r="F92" s="115"/>
      <c r="G92" s="116"/>
      <c r="H92" s="119"/>
      <c r="I92" s="119">
        <f>I84/G85*1000</f>
        <v>839.81320485277115</v>
      </c>
      <c r="J92" s="124"/>
      <c r="K92" s="119"/>
      <c r="L92" s="119">
        <f>L84/J85*1000</f>
        <v>839.79707018125794</v>
      </c>
      <c r="M92" s="124"/>
      <c r="N92" s="119"/>
      <c r="O92" s="125">
        <f>O84/M85*1000</f>
        <v>839.67640108223657</v>
      </c>
    </row>
    <row r="93" spans="1:16" ht="30">
      <c r="A93" s="39"/>
      <c r="B93" s="79" t="s">
        <v>92</v>
      </c>
      <c r="C93" s="41" t="s">
        <v>93</v>
      </c>
      <c r="D93" s="115"/>
      <c r="E93" s="115"/>
      <c r="F93" s="115"/>
      <c r="G93" s="116"/>
      <c r="H93" s="119">
        <f>H84/88.26991/12</f>
        <v>4.3152107741660393</v>
      </c>
      <c r="I93" s="119">
        <v>0</v>
      </c>
      <c r="J93" s="116"/>
      <c r="K93" s="120"/>
      <c r="L93" s="120"/>
      <c r="M93" s="116"/>
      <c r="N93" s="120"/>
      <c r="O93" s="121"/>
    </row>
    <row r="94" spans="1:16" ht="57" customHeight="1">
      <c r="A94" s="39"/>
      <c r="B94" s="79" t="s">
        <v>94</v>
      </c>
      <c r="C94" s="41" t="s">
        <v>93</v>
      </c>
      <c r="D94" s="115"/>
      <c r="E94" s="115"/>
      <c r="F94" s="115"/>
      <c r="G94" s="116"/>
      <c r="H94" s="119">
        <v>0</v>
      </c>
      <c r="I94" s="119">
        <f>I84/88269.91/5.8*1000</f>
        <v>23.165709688925546</v>
      </c>
      <c r="J94" s="116"/>
      <c r="K94" s="120"/>
      <c r="L94" s="120"/>
      <c r="M94" s="116"/>
      <c r="N94" s="120"/>
      <c r="O94" s="121"/>
    </row>
    <row r="95" spans="1:16" ht="24.75" customHeight="1">
      <c r="A95" s="39">
        <v>22</v>
      </c>
      <c r="B95" s="79" t="s">
        <v>95</v>
      </c>
      <c r="C95" s="41"/>
      <c r="D95" s="115"/>
      <c r="E95" s="115"/>
      <c r="F95" s="115"/>
      <c r="G95" s="116"/>
      <c r="H95" s="119"/>
      <c r="I95" s="119"/>
      <c r="J95" s="116"/>
      <c r="K95" s="120"/>
      <c r="L95" s="120"/>
      <c r="M95" s="116"/>
      <c r="N95" s="120"/>
      <c r="O95" s="121"/>
    </row>
    <row r="96" spans="1:16" ht="30">
      <c r="A96" s="39"/>
      <c r="B96" s="79" t="s">
        <v>96</v>
      </c>
      <c r="C96" s="41" t="s">
        <v>85</v>
      </c>
      <c r="D96" s="115"/>
      <c r="E96" s="115"/>
      <c r="F96" s="115"/>
      <c r="G96" s="116"/>
      <c r="H96" s="126">
        <f>H91*1.2</f>
        <v>57531.015733165499</v>
      </c>
      <c r="I96" s="119">
        <v>0</v>
      </c>
      <c r="J96" s="116"/>
      <c r="K96" s="127">
        <f>K91*1.2</f>
        <v>57526.395536818083</v>
      </c>
      <c r="L96" s="120"/>
      <c r="M96" s="116"/>
      <c r="N96" s="127">
        <f>N91*1.2</f>
        <v>57517.200068457991</v>
      </c>
      <c r="O96" s="121"/>
    </row>
    <row r="97" spans="1:15" ht="53.25" customHeight="1">
      <c r="A97" s="39"/>
      <c r="B97" s="79" t="s">
        <v>91</v>
      </c>
      <c r="C97" s="41" t="s">
        <v>85</v>
      </c>
      <c r="D97" s="115"/>
      <c r="E97" s="115"/>
      <c r="F97" s="115"/>
      <c r="G97" s="116"/>
      <c r="H97" s="119">
        <v>0</v>
      </c>
      <c r="I97" s="126">
        <f>I92*1.2-0.01</f>
        <v>1007.7658458233253</v>
      </c>
      <c r="J97" s="116"/>
      <c r="K97" s="120"/>
      <c r="L97" s="127">
        <f>L92*1.2</f>
        <v>1007.7564842175095</v>
      </c>
      <c r="M97" s="116"/>
      <c r="N97" s="120"/>
      <c r="O97" s="128">
        <f>O92*1.2+0.01</f>
        <v>1007.6216812986838</v>
      </c>
    </row>
    <row r="98" spans="1:15" ht="30">
      <c r="A98" s="39"/>
      <c r="B98" s="40" t="s">
        <v>92</v>
      </c>
      <c r="C98" s="129" t="s">
        <v>93</v>
      </c>
      <c r="D98" s="130"/>
      <c r="E98" s="130"/>
      <c r="F98" s="130"/>
      <c r="G98" s="130"/>
      <c r="H98" s="126">
        <f>H93*1.2</f>
        <v>5.1782529289992469</v>
      </c>
      <c r="I98" s="119"/>
      <c r="J98" s="130"/>
      <c r="K98" s="131"/>
      <c r="L98" s="131"/>
      <c r="M98" s="130"/>
      <c r="N98" s="131"/>
      <c r="O98" s="132"/>
    </row>
    <row r="99" spans="1:15" ht="60.75" customHeight="1" thickBot="1">
      <c r="A99" s="133"/>
      <c r="B99" s="1" t="s">
        <v>94</v>
      </c>
      <c r="C99" s="134" t="s">
        <v>93</v>
      </c>
      <c r="D99" s="135"/>
      <c r="E99" s="135"/>
      <c r="F99" s="135"/>
      <c r="G99" s="135"/>
      <c r="H99" s="136"/>
      <c r="I99" s="137">
        <f>I94*1.2</f>
        <v>27.798851626710654</v>
      </c>
      <c r="J99" s="135"/>
      <c r="K99" s="138"/>
      <c r="L99" s="138"/>
      <c r="M99" s="135"/>
      <c r="N99" s="138"/>
      <c r="O99" s="139"/>
    </row>
    <row r="100" spans="1:15" ht="18.75">
      <c r="B100" s="140" t="s">
        <v>97</v>
      </c>
    </row>
    <row r="101" spans="1:15" ht="18.75">
      <c r="B101" s="140" t="s">
        <v>98</v>
      </c>
    </row>
  </sheetData>
  <mergeCells count="15">
    <mergeCell ref="B1:O1"/>
    <mergeCell ref="B2:O2"/>
    <mergeCell ref="A4:A7"/>
    <mergeCell ref="B4:B7"/>
    <mergeCell ref="C4:C7"/>
    <mergeCell ref="D4:F5"/>
    <mergeCell ref="G4:O4"/>
    <mergeCell ref="G5:I5"/>
    <mergeCell ref="J5:L5"/>
    <mergeCell ref="M5:O5"/>
    <mergeCell ref="D6:D7"/>
    <mergeCell ref="E6:F6"/>
    <mergeCell ref="H6:I6"/>
    <mergeCell ref="K6:L6"/>
    <mergeCell ref="N6:O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="60" workbookViewId="0">
      <selection activeCell="T11" sqref="T11"/>
    </sheetView>
  </sheetViews>
  <sheetFormatPr defaultRowHeight="15"/>
  <cols>
    <col min="1" max="1" width="5.5703125" customWidth="1"/>
    <col min="2" max="2" width="30.140625" customWidth="1"/>
    <col min="4" max="7" width="15.7109375" customWidth="1"/>
  </cols>
  <sheetData>
    <row r="1" spans="1:7">
      <c r="B1" s="478" t="s">
        <v>148</v>
      </c>
      <c r="C1" s="478"/>
      <c r="D1" s="478"/>
      <c r="E1" s="478"/>
      <c r="F1" s="478"/>
      <c r="G1" s="478"/>
    </row>
    <row r="2" spans="1:7">
      <c r="B2" s="478" t="s">
        <v>266</v>
      </c>
      <c r="C2" s="478"/>
      <c r="D2" s="478"/>
      <c r="E2" s="478"/>
      <c r="F2" s="478"/>
      <c r="G2" s="478"/>
    </row>
    <row r="3" spans="1:7">
      <c r="G3" t="s">
        <v>298</v>
      </c>
    </row>
    <row r="4" spans="1:7">
      <c r="A4" s="435"/>
      <c r="B4" s="435" t="s">
        <v>243</v>
      </c>
      <c r="C4" s="489" t="s">
        <v>243</v>
      </c>
      <c r="D4" s="435" t="s">
        <v>267</v>
      </c>
      <c r="E4" s="435"/>
      <c r="F4" s="435"/>
      <c r="G4" s="435"/>
    </row>
    <row r="5" spans="1:7" ht="30">
      <c r="A5" s="435"/>
      <c r="B5" s="435"/>
      <c r="C5" s="489"/>
      <c r="D5" s="79" t="s">
        <v>5</v>
      </c>
      <c r="E5" s="79" t="s">
        <v>268</v>
      </c>
      <c r="F5" s="79" t="s">
        <v>269</v>
      </c>
      <c r="G5" s="79" t="s">
        <v>270</v>
      </c>
    </row>
    <row r="6" spans="1:7" ht="30">
      <c r="A6" s="402">
        <v>1</v>
      </c>
      <c r="B6" s="403" t="s">
        <v>248</v>
      </c>
      <c r="C6" s="402" t="s">
        <v>15</v>
      </c>
      <c r="D6" s="388">
        <f>E6+F6+G6</f>
        <v>1603.46</v>
      </c>
      <c r="E6" s="388">
        <f>E28</f>
        <v>1090.3599999999999</v>
      </c>
      <c r="F6" s="388">
        <f t="shared" ref="F6:G6" si="0">F28</f>
        <v>432.93</v>
      </c>
      <c r="G6" s="388">
        <f t="shared" si="0"/>
        <v>80.17</v>
      </c>
    </row>
    <row r="7" spans="1:7" ht="45">
      <c r="A7" s="402">
        <v>2</v>
      </c>
      <c r="B7" s="403" t="s">
        <v>295</v>
      </c>
      <c r="C7" s="402" t="s">
        <v>15</v>
      </c>
      <c r="D7" s="388">
        <f>E7+F7+G7</f>
        <v>1575.72</v>
      </c>
      <c r="E7" s="388">
        <f>E8+E14+E15</f>
        <v>1071.5</v>
      </c>
      <c r="F7" s="388">
        <f t="shared" ref="F7:G7" si="1">F8+F14+F15</f>
        <v>425.44</v>
      </c>
      <c r="G7" s="388">
        <f t="shared" si="1"/>
        <v>78.78</v>
      </c>
    </row>
    <row r="8" spans="1:7" ht="30">
      <c r="A8" s="266">
        <v>3</v>
      </c>
      <c r="B8" s="79" t="s">
        <v>272</v>
      </c>
      <c r="C8" s="266" t="s">
        <v>15</v>
      </c>
      <c r="D8" s="374">
        <f>E8+F8+G8</f>
        <v>972.25</v>
      </c>
      <c r="E8" s="374">
        <f>E9+E10+E11+E12+E13</f>
        <v>661.14</v>
      </c>
      <c r="F8" s="374">
        <f t="shared" ref="F8:G8" si="2">F9+F10+F11+F12+F13</f>
        <v>262.5</v>
      </c>
      <c r="G8" s="374">
        <f t="shared" si="2"/>
        <v>48.61</v>
      </c>
    </row>
    <row r="9" spans="1:7">
      <c r="A9" s="266"/>
      <c r="B9" s="79" t="s">
        <v>273</v>
      </c>
      <c r="C9" s="266" t="s">
        <v>15</v>
      </c>
      <c r="D9" s="374">
        <f t="shared" ref="D9:D30" si="3">E9+F9+G9</f>
        <v>0</v>
      </c>
      <c r="E9" s="374">
        <v>0</v>
      </c>
      <c r="F9" s="374">
        <v>0</v>
      </c>
      <c r="G9" s="374">
        <v>0</v>
      </c>
    </row>
    <row r="10" spans="1:7" ht="45">
      <c r="A10" s="378" t="s">
        <v>120</v>
      </c>
      <c r="B10" s="79" t="s">
        <v>274</v>
      </c>
      <c r="C10" s="266" t="s">
        <v>15</v>
      </c>
      <c r="D10" s="380">
        <f t="shared" si="3"/>
        <v>938.28</v>
      </c>
      <c r="E10" s="380">
        <v>638.04</v>
      </c>
      <c r="F10" s="380">
        <v>253.33</v>
      </c>
      <c r="G10" s="380">
        <v>46.91</v>
      </c>
    </row>
    <row r="11" spans="1:7" ht="30">
      <c r="A11" s="378" t="s">
        <v>128</v>
      </c>
      <c r="B11" s="79" t="s">
        <v>275</v>
      </c>
      <c r="C11" s="266" t="s">
        <v>15</v>
      </c>
      <c r="D11" s="380">
        <f t="shared" si="3"/>
        <v>33.970000000000006</v>
      </c>
      <c r="E11" s="380">
        <v>23.1</v>
      </c>
      <c r="F11" s="380">
        <v>9.17</v>
      </c>
      <c r="G11" s="380">
        <v>1.7</v>
      </c>
    </row>
    <row r="12" spans="1:7">
      <c r="A12" s="378" t="s">
        <v>276</v>
      </c>
      <c r="B12" s="79" t="s">
        <v>277</v>
      </c>
      <c r="C12" s="266" t="s">
        <v>15</v>
      </c>
      <c r="D12" s="380">
        <f t="shared" si="3"/>
        <v>0</v>
      </c>
      <c r="E12" s="380">
        <v>0</v>
      </c>
      <c r="F12" s="380">
        <v>0</v>
      </c>
      <c r="G12" s="380">
        <v>0</v>
      </c>
    </row>
    <row r="13" spans="1:7">
      <c r="A13" s="378" t="s">
        <v>278</v>
      </c>
      <c r="B13" s="79" t="s">
        <v>279</v>
      </c>
      <c r="C13" s="266" t="s">
        <v>15</v>
      </c>
      <c r="D13" s="380">
        <f t="shared" si="3"/>
        <v>0</v>
      </c>
      <c r="E13" s="380">
        <v>0</v>
      </c>
      <c r="F13" s="380">
        <v>0</v>
      </c>
      <c r="G13" s="380">
        <v>0</v>
      </c>
    </row>
    <row r="14" spans="1:7">
      <c r="A14" s="266">
        <v>4</v>
      </c>
      <c r="B14" s="79" t="s">
        <v>280</v>
      </c>
      <c r="C14" s="266" t="s">
        <v>15</v>
      </c>
      <c r="D14" s="380">
        <f t="shared" si="3"/>
        <v>450.07</v>
      </c>
      <c r="E14" s="380">
        <v>306.05</v>
      </c>
      <c r="F14" s="380">
        <v>121.52</v>
      </c>
      <c r="G14" s="380">
        <v>22.5</v>
      </c>
    </row>
    <row r="15" spans="1:7">
      <c r="A15" s="266">
        <v>5</v>
      </c>
      <c r="B15" s="79" t="s">
        <v>281</v>
      </c>
      <c r="C15" s="266" t="s">
        <v>15</v>
      </c>
      <c r="D15" s="380">
        <f t="shared" si="3"/>
        <v>153.4</v>
      </c>
      <c r="E15" s="380">
        <f>E16+E17</f>
        <v>104.31</v>
      </c>
      <c r="F15" s="380">
        <f t="shared" ref="F15" si="4">F16+F17</f>
        <v>41.42</v>
      </c>
      <c r="G15" s="380">
        <f>G16+G17</f>
        <v>7.67</v>
      </c>
    </row>
    <row r="16" spans="1:7" ht="45">
      <c r="A16" s="266"/>
      <c r="B16" s="79" t="s">
        <v>282</v>
      </c>
      <c r="C16" s="266" t="s">
        <v>15</v>
      </c>
      <c r="D16" s="380">
        <f t="shared" si="3"/>
        <v>99.02</v>
      </c>
      <c r="E16" s="380">
        <v>67.33</v>
      </c>
      <c r="F16" s="380">
        <v>26.74</v>
      </c>
      <c r="G16" s="380">
        <v>4.95</v>
      </c>
    </row>
    <row r="17" spans="1:7" ht="75">
      <c r="A17" s="266"/>
      <c r="B17" s="79" t="s">
        <v>283</v>
      </c>
      <c r="C17" s="266" t="s">
        <v>15</v>
      </c>
      <c r="D17" s="374">
        <f t="shared" si="3"/>
        <v>54.379999999999995</v>
      </c>
      <c r="E17" s="374">
        <v>36.979999999999997</v>
      </c>
      <c r="F17" s="374">
        <v>14.68</v>
      </c>
      <c r="G17" s="374">
        <v>2.72</v>
      </c>
    </row>
    <row r="18" spans="1:7">
      <c r="A18" s="266">
        <v>6</v>
      </c>
      <c r="B18" s="79" t="s">
        <v>251</v>
      </c>
      <c r="C18" s="266" t="s">
        <v>15</v>
      </c>
      <c r="D18" s="374">
        <f t="shared" si="3"/>
        <v>15.209999999999999</v>
      </c>
      <c r="E18" s="374">
        <v>10.34</v>
      </c>
      <c r="F18" s="374">
        <v>4.1100000000000003</v>
      </c>
      <c r="G18" s="374">
        <v>0.76</v>
      </c>
    </row>
    <row r="19" spans="1:7" ht="30">
      <c r="A19" s="266">
        <v>7</v>
      </c>
      <c r="B19" s="79" t="s">
        <v>292</v>
      </c>
      <c r="C19" s="266" t="s">
        <v>15</v>
      </c>
      <c r="D19" s="380">
        <f t="shared" si="3"/>
        <v>1590.9299999999998</v>
      </c>
      <c r="E19" s="380">
        <f>E18+E7</f>
        <v>1081.8399999999999</v>
      </c>
      <c r="F19" s="380">
        <f t="shared" ref="F19:G19" si="5">F18+F7</f>
        <v>429.55</v>
      </c>
      <c r="G19" s="380">
        <f t="shared" si="5"/>
        <v>79.540000000000006</v>
      </c>
    </row>
    <row r="20" spans="1:7">
      <c r="A20" s="266">
        <v>8</v>
      </c>
      <c r="B20" s="79" t="s">
        <v>254</v>
      </c>
      <c r="C20" s="266" t="s">
        <v>15</v>
      </c>
      <c r="D20" s="374">
        <f t="shared" si="3"/>
        <v>12.53</v>
      </c>
      <c r="E20" s="374">
        <v>8.52</v>
      </c>
      <c r="F20" s="374">
        <v>3.38</v>
      </c>
      <c r="G20" s="374">
        <v>0.63</v>
      </c>
    </row>
    <row r="21" spans="1:7">
      <c r="A21" s="266">
        <v>9</v>
      </c>
      <c r="B21" s="79" t="s">
        <v>255</v>
      </c>
      <c r="C21" s="266" t="s">
        <v>15</v>
      </c>
      <c r="D21" s="374">
        <f t="shared" si="3"/>
        <v>0</v>
      </c>
      <c r="E21" s="374">
        <v>0</v>
      </c>
      <c r="F21" s="374">
        <v>0</v>
      </c>
      <c r="G21" s="374">
        <v>0</v>
      </c>
    </row>
    <row r="22" spans="1:7">
      <c r="A22" s="266">
        <v>10</v>
      </c>
      <c r="B22" s="79" t="s">
        <v>285</v>
      </c>
      <c r="C22" s="266" t="s">
        <v>15</v>
      </c>
      <c r="D22" s="374">
        <f t="shared" si="3"/>
        <v>0</v>
      </c>
      <c r="E22" s="374">
        <v>0</v>
      </c>
      <c r="F22" s="374">
        <v>0</v>
      </c>
      <c r="G22" s="374">
        <v>0</v>
      </c>
    </row>
    <row r="23" spans="1:7">
      <c r="A23" s="266">
        <v>11</v>
      </c>
      <c r="B23" s="79" t="s">
        <v>74</v>
      </c>
      <c r="C23" s="266" t="s">
        <v>15</v>
      </c>
      <c r="D23" s="374">
        <f t="shared" si="3"/>
        <v>0</v>
      </c>
      <c r="E23" s="374">
        <v>0</v>
      </c>
      <c r="F23" s="374">
        <v>0</v>
      </c>
      <c r="G23" s="374">
        <v>0</v>
      </c>
    </row>
    <row r="24" spans="1:7" ht="45">
      <c r="A24" s="402">
        <v>12</v>
      </c>
      <c r="B24" s="403" t="s">
        <v>296</v>
      </c>
      <c r="C24" s="402" t="s">
        <v>15</v>
      </c>
      <c r="D24" s="396">
        <f t="shared" si="3"/>
        <v>1603.46</v>
      </c>
      <c r="E24" s="396">
        <f>E19+E20+E21+E22+E23</f>
        <v>1090.3599999999999</v>
      </c>
      <c r="F24" s="396">
        <f t="shared" ref="F24:G24" si="6">F19+F20+F21+F22+F23</f>
        <v>432.93</v>
      </c>
      <c r="G24" s="396">
        <f t="shared" si="6"/>
        <v>80.17</v>
      </c>
    </row>
    <row r="25" spans="1:7">
      <c r="A25" s="266">
        <v>13</v>
      </c>
      <c r="B25" s="79" t="s">
        <v>76</v>
      </c>
      <c r="C25" s="266" t="s">
        <v>15</v>
      </c>
      <c r="D25" s="374">
        <f t="shared" si="3"/>
        <v>0</v>
      </c>
      <c r="E25" s="374">
        <v>0</v>
      </c>
      <c r="F25" s="374">
        <v>0</v>
      </c>
      <c r="G25" s="374">
        <v>0</v>
      </c>
    </row>
    <row r="26" spans="1:7" ht="30">
      <c r="A26" s="266"/>
      <c r="B26" s="79" t="s">
        <v>287</v>
      </c>
      <c r="C26" s="266" t="s">
        <v>15</v>
      </c>
      <c r="D26" s="374">
        <f t="shared" si="3"/>
        <v>0</v>
      </c>
      <c r="E26" s="374">
        <v>0</v>
      </c>
      <c r="F26" s="374">
        <v>0</v>
      </c>
      <c r="G26" s="374">
        <v>0</v>
      </c>
    </row>
    <row r="27" spans="1:7">
      <c r="A27" s="266"/>
      <c r="B27" s="79" t="s">
        <v>78</v>
      </c>
      <c r="C27" s="266" t="s">
        <v>15</v>
      </c>
      <c r="D27" s="374">
        <f>E27+F27+G27</f>
        <v>0</v>
      </c>
      <c r="E27" s="374">
        <v>0</v>
      </c>
      <c r="F27" s="374">
        <v>0</v>
      </c>
      <c r="G27" s="374">
        <v>0</v>
      </c>
    </row>
    <row r="28" spans="1:7" ht="30">
      <c r="A28" s="402">
        <v>14</v>
      </c>
      <c r="B28" s="403" t="s">
        <v>297</v>
      </c>
      <c r="C28" s="402" t="s">
        <v>15</v>
      </c>
      <c r="D28" s="396">
        <f t="shared" si="3"/>
        <v>1603.46</v>
      </c>
      <c r="E28" s="396">
        <f>E24</f>
        <v>1090.3599999999999</v>
      </c>
      <c r="F28" s="396">
        <f t="shared" ref="F28:G28" si="7">F24</f>
        <v>432.93</v>
      </c>
      <c r="G28" s="396">
        <f t="shared" si="7"/>
        <v>80.17</v>
      </c>
    </row>
    <row r="29" spans="1:7">
      <c r="A29" s="389">
        <v>15</v>
      </c>
      <c r="B29" s="390" t="s">
        <v>289</v>
      </c>
      <c r="C29" s="389" t="s">
        <v>81</v>
      </c>
      <c r="D29" s="394">
        <f t="shared" si="3"/>
        <v>20768.310000000001</v>
      </c>
      <c r="E29" s="391">
        <v>14122.24</v>
      </c>
      <c r="F29" s="391">
        <v>5607.48</v>
      </c>
      <c r="G29" s="391">
        <v>1038.5899999999999</v>
      </c>
    </row>
    <row r="30" spans="1:7">
      <c r="A30" s="266">
        <v>16</v>
      </c>
      <c r="B30" s="79" t="s">
        <v>82</v>
      </c>
      <c r="C30" s="266" t="s">
        <v>259</v>
      </c>
      <c r="D30" s="395">
        <f t="shared" si="3"/>
        <v>11.684000000000001</v>
      </c>
      <c r="E30" s="266">
        <v>7.9450000000000003</v>
      </c>
      <c r="F30" s="266">
        <v>3.1547000000000001</v>
      </c>
      <c r="G30" s="266">
        <v>0.58430000000000004</v>
      </c>
    </row>
    <row r="31" spans="1:7">
      <c r="A31" s="266">
        <v>17</v>
      </c>
      <c r="B31" s="79" t="s">
        <v>290</v>
      </c>
      <c r="C31" s="266" t="s">
        <v>85</v>
      </c>
      <c r="D31" s="374">
        <f>D28/D29*1000</f>
        <v>77.207052475622703</v>
      </c>
      <c r="E31" s="374">
        <f>E28/E29*1000</f>
        <v>77.208714764796511</v>
      </c>
      <c r="F31" s="374">
        <f>F28/F29*1000</f>
        <v>77.205803676517803</v>
      </c>
      <c r="G31" s="374">
        <f>G28/G29*1000</f>
        <v>77.191191904408868</v>
      </c>
    </row>
    <row r="32" spans="1:7">
      <c r="A32" s="266"/>
      <c r="B32" s="266"/>
      <c r="C32" s="266"/>
      <c r="D32" s="266"/>
      <c r="E32" s="266"/>
      <c r="F32" s="266"/>
      <c r="G32" s="266"/>
    </row>
    <row r="33" spans="2:6">
      <c r="B33" t="s">
        <v>265</v>
      </c>
      <c r="F33" t="s">
        <v>226</v>
      </c>
    </row>
    <row r="34" spans="2:6">
      <c r="B34" t="s">
        <v>227</v>
      </c>
      <c r="F34" t="s">
        <v>177</v>
      </c>
    </row>
  </sheetData>
  <mergeCells count="6">
    <mergeCell ref="B1:G1"/>
    <mergeCell ref="B2:G2"/>
    <mergeCell ref="A4:A5"/>
    <mergeCell ref="B4:B5"/>
    <mergeCell ref="C4:C5"/>
    <mergeCell ref="D4:G4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89"/>
  <sheetViews>
    <sheetView tabSelected="1" view="pageBreakPreview" zoomScale="85" zoomScaleSheetLayoutView="85" workbookViewId="0">
      <selection activeCell="A7" sqref="A7:K7"/>
    </sheetView>
  </sheetViews>
  <sheetFormatPr defaultRowHeight="15"/>
  <cols>
    <col min="1" max="1" width="7" customWidth="1"/>
    <col min="2" max="2" width="43.85546875" customWidth="1"/>
    <col min="3" max="3" width="6.85546875" customWidth="1"/>
    <col min="4" max="4" width="14.5703125" customWidth="1"/>
    <col min="5" max="5" width="17.85546875" customWidth="1"/>
    <col min="6" max="6" width="13.7109375" customWidth="1"/>
    <col min="7" max="7" width="17.28515625" customWidth="1"/>
    <col min="8" max="8" width="13.85546875" customWidth="1"/>
    <col min="9" max="9" width="17.85546875" customWidth="1"/>
    <col min="10" max="10" width="13.42578125" customWidth="1"/>
    <col min="11" max="11" width="17.140625" customWidth="1"/>
  </cols>
  <sheetData>
    <row r="1" spans="1:257" s="144" customFormat="1" ht="15.75">
      <c r="A1" s="141"/>
      <c r="B1" s="142"/>
      <c r="C1" s="142"/>
      <c r="D1" s="142"/>
      <c r="E1" s="142"/>
      <c r="F1" s="142"/>
      <c r="G1" s="142"/>
      <c r="H1" s="142"/>
      <c r="I1" s="142"/>
      <c r="J1" s="143"/>
    </row>
    <row r="2" spans="1:257" s="144" customFormat="1" ht="19.5">
      <c r="A2" s="141"/>
      <c r="B2" s="142"/>
      <c r="C2" s="142"/>
      <c r="D2" s="145"/>
      <c r="E2" s="145"/>
      <c r="F2" s="142"/>
      <c r="G2" s="142" t="s">
        <v>302</v>
      </c>
      <c r="H2" s="142"/>
      <c r="I2" s="146"/>
      <c r="J2" s="147"/>
    </row>
    <row r="3" spans="1:257" s="144" customFormat="1" ht="19.5">
      <c r="A3" s="141"/>
      <c r="B3" s="142"/>
      <c r="C3" s="142"/>
      <c r="D3" s="148"/>
      <c r="E3" s="148"/>
      <c r="F3" s="142"/>
      <c r="G3" s="142" t="s">
        <v>303</v>
      </c>
      <c r="H3" s="142"/>
      <c r="I3" s="146"/>
      <c r="J3" s="147"/>
    </row>
    <row r="4" spans="1:257" s="144" customFormat="1" ht="19.5">
      <c r="A4" s="141"/>
      <c r="B4" s="142"/>
      <c r="C4" s="142"/>
      <c r="D4" s="148"/>
      <c r="E4" s="148"/>
      <c r="F4" s="142"/>
      <c r="G4" s="142" t="s">
        <v>304</v>
      </c>
      <c r="H4" s="142"/>
      <c r="I4" s="146"/>
      <c r="J4" s="147"/>
    </row>
    <row r="5" spans="1:257" s="144" customFormat="1" ht="18.75">
      <c r="A5" s="141"/>
      <c r="B5" s="142"/>
      <c r="C5" s="142"/>
      <c r="D5" s="149"/>
      <c r="E5" s="149"/>
      <c r="F5" s="142"/>
      <c r="G5" s="142" t="s">
        <v>307</v>
      </c>
      <c r="H5" s="142"/>
      <c r="I5" s="146"/>
      <c r="J5" s="150"/>
      <c r="K5" s="151"/>
    </row>
    <row r="6" spans="1:257" s="144" customFormat="1" ht="15.75">
      <c r="A6" s="141"/>
      <c r="B6" s="142"/>
      <c r="C6" s="142"/>
      <c r="D6" s="149"/>
      <c r="E6" s="149"/>
      <c r="F6" s="142"/>
      <c r="G6" s="142"/>
      <c r="H6" s="142"/>
      <c r="I6" s="142"/>
      <c r="J6" s="151"/>
      <c r="K6" s="151"/>
    </row>
    <row r="7" spans="1:257" s="152" customFormat="1" ht="24" customHeight="1">
      <c r="A7" s="444" t="s">
        <v>99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</row>
    <row r="8" spans="1:257" s="152" customFormat="1" ht="24" customHeight="1">
      <c r="A8" s="444" t="s">
        <v>0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</row>
    <row r="9" spans="1:257" ht="16.5" thickBot="1">
      <c r="A9" s="153"/>
      <c r="B9" s="154"/>
      <c r="C9" s="154"/>
      <c r="D9" s="154"/>
      <c r="E9" s="154"/>
      <c r="F9" s="154"/>
      <c r="G9" s="154"/>
      <c r="H9" s="154"/>
      <c r="I9" s="154"/>
      <c r="J9" s="155" t="s">
        <v>100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</row>
    <row r="10" spans="1:257" ht="33" customHeight="1">
      <c r="A10" s="445" t="s">
        <v>101</v>
      </c>
      <c r="B10" s="447" t="s">
        <v>3</v>
      </c>
      <c r="C10" s="449" t="s">
        <v>102</v>
      </c>
      <c r="D10" s="452" t="s">
        <v>103</v>
      </c>
      <c r="E10" s="453"/>
      <c r="F10" s="454" t="s">
        <v>104</v>
      </c>
      <c r="G10" s="455"/>
      <c r="H10" s="455"/>
      <c r="I10" s="455"/>
      <c r="J10" s="455"/>
      <c r="K10" s="456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</row>
    <row r="11" spans="1:257" ht="35.25" customHeight="1">
      <c r="A11" s="446"/>
      <c r="B11" s="448"/>
      <c r="C11" s="450"/>
      <c r="D11" s="457" t="s">
        <v>105</v>
      </c>
      <c r="E11" s="458"/>
      <c r="F11" s="459" t="s">
        <v>106</v>
      </c>
      <c r="G11" s="460"/>
      <c r="H11" s="461" t="s">
        <v>107</v>
      </c>
      <c r="I11" s="462"/>
      <c r="J11" s="460" t="s">
        <v>108</v>
      </c>
      <c r="K11" s="463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</row>
    <row r="12" spans="1:257" ht="48" customHeight="1" thickBot="1">
      <c r="A12" s="156"/>
      <c r="B12" s="157"/>
      <c r="C12" s="451"/>
      <c r="D12" s="158" t="s">
        <v>109</v>
      </c>
      <c r="E12" s="159" t="s">
        <v>110</v>
      </c>
      <c r="F12" s="158" t="s">
        <v>111</v>
      </c>
      <c r="G12" s="160" t="s">
        <v>110</v>
      </c>
      <c r="H12" s="161" t="s">
        <v>112</v>
      </c>
      <c r="I12" s="162" t="s">
        <v>110</v>
      </c>
      <c r="J12" s="163" t="s">
        <v>109</v>
      </c>
      <c r="K12" s="159" t="s">
        <v>110</v>
      </c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  <c r="IW12" s="154"/>
    </row>
    <row r="13" spans="1:257" s="172" customFormat="1" ht="16.5" thickBot="1">
      <c r="A13" s="164">
        <v>1</v>
      </c>
      <c r="B13" s="165">
        <v>2</v>
      </c>
      <c r="C13" s="165"/>
      <c r="D13" s="166">
        <v>7</v>
      </c>
      <c r="E13" s="167">
        <v>5</v>
      </c>
      <c r="F13" s="168">
        <v>6</v>
      </c>
      <c r="G13" s="169">
        <v>7</v>
      </c>
      <c r="H13" s="170">
        <v>8</v>
      </c>
      <c r="I13" s="169">
        <v>9</v>
      </c>
      <c r="J13" s="171">
        <v>10</v>
      </c>
      <c r="K13" s="167">
        <v>11</v>
      </c>
    </row>
    <row r="14" spans="1:257" ht="33" customHeight="1">
      <c r="A14" s="173">
        <v>1</v>
      </c>
      <c r="B14" s="174" t="s">
        <v>113</v>
      </c>
      <c r="C14" s="175" t="s">
        <v>114</v>
      </c>
      <c r="D14" s="176">
        <f>F14+H14+J14</f>
        <v>20768.310000000001</v>
      </c>
      <c r="E14" s="177"/>
      <c r="F14" s="176">
        <v>14122.24</v>
      </c>
      <c r="G14" s="178"/>
      <c r="H14" s="179">
        <v>5607.48</v>
      </c>
      <c r="I14" s="180"/>
      <c r="J14" s="181">
        <v>1038.5899999999999</v>
      </c>
      <c r="K14" s="182"/>
      <c r="L14" s="18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</row>
    <row r="15" spans="1:257" ht="36" customHeight="1" thickBot="1">
      <c r="A15" s="184">
        <v>2</v>
      </c>
      <c r="B15" s="185" t="s">
        <v>115</v>
      </c>
      <c r="C15" s="186" t="s">
        <v>116</v>
      </c>
      <c r="D15" s="187">
        <f>SUM(F15:J15)</f>
        <v>11.684000000000001</v>
      </c>
      <c r="E15" s="188"/>
      <c r="F15" s="187">
        <v>7.9450000000000003</v>
      </c>
      <c r="G15" s="189"/>
      <c r="H15" s="190">
        <v>3.1547000000000001</v>
      </c>
      <c r="I15" s="191"/>
      <c r="J15" s="192">
        <v>0.58430000000000004</v>
      </c>
      <c r="K15" s="193"/>
      <c r="L15" s="183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</row>
    <row r="16" spans="1:257" ht="29.25" customHeight="1" thickBot="1">
      <c r="A16" s="440" t="s">
        <v>117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2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  <c r="IW16" s="154"/>
    </row>
    <row r="17" spans="1:257" ht="30.75" customHeight="1">
      <c r="A17" s="194" t="s">
        <v>118</v>
      </c>
      <c r="B17" s="195" t="s">
        <v>119</v>
      </c>
      <c r="C17" s="196"/>
      <c r="D17" s="197">
        <f>D18+D22</f>
        <v>21390.57</v>
      </c>
      <c r="E17" s="198"/>
      <c r="F17" s="197">
        <f>F18+F22</f>
        <v>14545.52343889079</v>
      </c>
      <c r="G17" s="199"/>
      <c r="H17" s="200">
        <f>H18+H22</f>
        <v>5775.467760184868</v>
      </c>
      <c r="I17" s="201"/>
      <c r="J17" s="202">
        <f>J18+J22</f>
        <v>1069.5788009243411</v>
      </c>
      <c r="K17" s="203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</row>
    <row r="18" spans="1:257" ht="28.5" customHeight="1">
      <c r="A18" s="204" t="s">
        <v>120</v>
      </c>
      <c r="B18" s="205" t="s">
        <v>121</v>
      </c>
      <c r="C18" s="206"/>
      <c r="D18" s="207">
        <f>D19+D20</f>
        <v>17441.27</v>
      </c>
      <c r="E18" s="208">
        <f>D18/$D$14*1000</f>
        <v>839.80208307753492</v>
      </c>
      <c r="F18" s="207">
        <f>F19+F20</f>
        <v>11860.039999999999</v>
      </c>
      <c r="G18" s="209">
        <f>F18/$F$14*1000</f>
        <v>839.81294752107306</v>
      </c>
      <c r="H18" s="210">
        <f>H19+H20</f>
        <v>4709.1499999999996</v>
      </c>
      <c r="I18" s="211">
        <f>H18/$H$14*1000</f>
        <v>839.79791278791902</v>
      </c>
      <c r="J18" s="212">
        <f>J20+J19</f>
        <v>872.08</v>
      </c>
      <c r="K18" s="213">
        <f>J18/$J$14*1000</f>
        <v>839.67686960205674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</row>
    <row r="19" spans="1:257" ht="35.25" customHeight="1">
      <c r="A19" s="204" t="s">
        <v>122</v>
      </c>
      <c r="B19" s="205" t="s">
        <v>123</v>
      </c>
      <c r="C19" s="206"/>
      <c r="D19" s="207">
        <f>J19+H19+F19</f>
        <v>16076.5</v>
      </c>
      <c r="E19" s="208">
        <f>D19/$D$14*1000</f>
        <v>774.08802160599487</v>
      </c>
      <c r="F19" s="207">
        <v>10931.99</v>
      </c>
      <c r="G19" s="209">
        <f t="shared" ref="G19:G28" si="0">F19/$F$14*1000</f>
        <v>774.09745196229494</v>
      </c>
      <c r="H19" s="210">
        <v>4340.67</v>
      </c>
      <c r="I19" s="211">
        <f t="shared" ref="I19:I28" si="1">H19/$H$14*1000</f>
        <v>774.08568554858869</v>
      </c>
      <c r="J19" s="212">
        <v>803.84</v>
      </c>
      <c r="K19" s="213">
        <f>J19/$J$14*1000</f>
        <v>773.97240489509818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  <c r="IW19" s="154"/>
    </row>
    <row r="20" spans="1:257" ht="35.25" customHeight="1">
      <c r="A20" s="204" t="s">
        <v>124</v>
      </c>
      <c r="B20" s="205" t="s">
        <v>125</v>
      </c>
      <c r="C20" s="206"/>
      <c r="D20" s="207">
        <f>F20+H20+J20</f>
        <v>1364.77</v>
      </c>
      <c r="E20" s="208">
        <f t="shared" ref="E20:E28" si="2">D20/$D$14*1000</f>
        <v>65.714061471540049</v>
      </c>
      <c r="F20" s="207">
        <v>928.05</v>
      </c>
      <c r="G20" s="209">
        <v>65.709999999999994</v>
      </c>
      <c r="H20" s="210">
        <v>368.48</v>
      </c>
      <c r="I20" s="211">
        <f t="shared" si="1"/>
        <v>65.712227239330332</v>
      </c>
      <c r="J20" s="212">
        <v>68.239999999999995</v>
      </c>
      <c r="K20" s="213">
        <v>65.709999999999994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ht="50.25" customHeight="1">
      <c r="A21" s="204" t="s">
        <v>126</v>
      </c>
      <c r="B21" s="205" t="s">
        <v>127</v>
      </c>
      <c r="C21" s="206"/>
      <c r="D21" s="207">
        <v>0</v>
      </c>
      <c r="E21" s="208">
        <f t="shared" si="2"/>
        <v>0</v>
      </c>
      <c r="F21" s="207">
        <v>0</v>
      </c>
      <c r="G21" s="209">
        <f t="shared" si="0"/>
        <v>0</v>
      </c>
      <c r="H21" s="210">
        <v>0</v>
      </c>
      <c r="I21" s="211">
        <f t="shared" si="1"/>
        <v>0</v>
      </c>
      <c r="J21" s="212">
        <v>0</v>
      </c>
      <c r="K21" s="213">
        <f t="shared" ref="K21:K28" si="3">J21/$J$14*1000</f>
        <v>0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  <c r="IW21" s="154"/>
    </row>
    <row r="22" spans="1:257" ht="50.25" customHeight="1">
      <c r="A22" s="204" t="s">
        <v>128</v>
      </c>
      <c r="B22" s="205" t="s">
        <v>129</v>
      </c>
      <c r="C22" s="206"/>
      <c r="D22" s="207">
        <v>3949.3</v>
      </c>
      <c r="E22" s="208"/>
      <c r="F22" s="207">
        <f>F15/D15*D22</f>
        <v>2685.4834388907907</v>
      </c>
      <c r="G22" s="209"/>
      <c r="H22" s="210">
        <f>H15/D15*D22</f>
        <v>1066.3177601848681</v>
      </c>
      <c r="I22" s="211"/>
      <c r="J22" s="212">
        <f>J15/D15*D22</f>
        <v>197.498800924341</v>
      </c>
      <c r="K22" s="21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</row>
    <row r="23" spans="1:257" ht="39.75" customHeight="1">
      <c r="A23" s="204" t="s">
        <v>130</v>
      </c>
      <c r="B23" s="205" t="s">
        <v>131</v>
      </c>
      <c r="C23" s="206"/>
      <c r="D23" s="207">
        <f>F23+H23+J23</f>
        <v>0</v>
      </c>
      <c r="E23" s="208">
        <f>SUM(E24:E25)</f>
        <v>0</v>
      </c>
      <c r="F23" s="207">
        <f>F24+F25</f>
        <v>0</v>
      </c>
      <c r="G23" s="209">
        <f>SUM(G24:G25)</f>
        <v>0</v>
      </c>
      <c r="H23" s="210">
        <f>H24+H25</f>
        <v>0</v>
      </c>
      <c r="I23" s="211">
        <f>SUM(I24:I25)</f>
        <v>0</v>
      </c>
      <c r="J23" s="212">
        <f>J24+J25</f>
        <v>0</v>
      </c>
      <c r="K23" s="213">
        <f>SUM(K24:K25)</f>
        <v>0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  <c r="IW23" s="154"/>
    </row>
    <row r="24" spans="1:257" ht="15.75">
      <c r="A24" s="204" t="s">
        <v>132</v>
      </c>
      <c r="B24" s="214" t="s">
        <v>133</v>
      </c>
      <c r="C24" s="215"/>
      <c r="D24" s="207">
        <f>F24+H24+J24</f>
        <v>0</v>
      </c>
      <c r="E24" s="208">
        <f t="shared" si="2"/>
        <v>0</v>
      </c>
      <c r="F24" s="207"/>
      <c r="G24" s="209">
        <f t="shared" si="0"/>
        <v>0</v>
      </c>
      <c r="H24" s="210"/>
      <c r="I24" s="211">
        <f t="shared" si="1"/>
        <v>0</v>
      </c>
      <c r="J24" s="212"/>
      <c r="K24" s="213">
        <f t="shared" si="3"/>
        <v>0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  <c r="IW24" s="154"/>
    </row>
    <row r="25" spans="1:257" ht="15.75">
      <c r="A25" s="204" t="s">
        <v>134</v>
      </c>
      <c r="B25" s="214" t="s">
        <v>135</v>
      </c>
      <c r="C25" s="215"/>
      <c r="D25" s="207">
        <f>F25+H25+J25</f>
        <v>0</v>
      </c>
      <c r="E25" s="208">
        <f>D25/$D$15*1000/12</f>
        <v>0</v>
      </c>
      <c r="F25" s="207"/>
      <c r="G25" s="209">
        <f>F25/$F$15*1000/12</f>
        <v>0</v>
      </c>
      <c r="H25" s="210"/>
      <c r="I25" s="211">
        <f>H25/$H$15*1000/12</f>
        <v>0</v>
      </c>
      <c r="J25" s="212"/>
      <c r="K25" s="213">
        <f>J25/$J$15*1000/12</f>
        <v>0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  <c r="IW25" s="154"/>
    </row>
    <row r="26" spans="1:257" s="216" customFormat="1" ht="49.5" customHeight="1">
      <c r="A26" s="204" t="s">
        <v>136</v>
      </c>
      <c r="B26" s="205" t="s">
        <v>137</v>
      </c>
      <c r="C26" s="206"/>
      <c r="D26" s="207">
        <f>D27+D28</f>
        <v>839.80208307753492</v>
      </c>
      <c r="E26" s="208">
        <f>SUM(E27:E28)</f>
        <v>839.80208307753492</v>
      </c>
      <c r="F26" s="207">
        <f>F27+F28</f>
        <v>839.81294752107306</v>
      </c>
      <c r="G26" s="207">
        <f>G27+G28</f>
        <v>839.81294752107306</v>
      </c>
      <c r="H26" s="210">
        <f>H27+H28</f>
        <v>839.79791278791902</v>
      </c>
      <c r="I26" s="211">
        <f>SUM(I27:I28)</f>
        <v>839.79791278791902</v>
      </c>
      <c r="J26" s="212">
        <f>J27+J28</f>
        <v>839.67686960205674</v>
      </c>
      <c r="K26" s="213">
        <f>SUM(K27:K28)</f>
        <v>839.67686960205674</v>
      </c>
    </row>
    <row r="27" spans="1:257" ht="18.75" customHeight="1">
      <c r="A27" s="204" t="s">
        <v>138</v>
      </c>
      <c r="B27" s="205" t="s">
        <v>139</v>
      </c>
      <c r="C27" s="206"/>
      <c r="D27" s="207">
        <f>D18/D14*1000</f>
        <v>839.80208307753492</v>
      </c>
      <c r="E27" s="208">
        <f>D18/$D$14*1000</f>
        <v>839.80208307753492</v>
      </c>
      <c r="F27" s="207">
        <f>F18/F14*1000</f>
        <v>839.81294752107306</v>
      </c>
      <c r="G27" s="209">
        <f>F18/$F$14*1000</f>
        <v>839.81294752107306</v>
      </c>
      <c r="H27" s="210">
        <f>H18/H14*1000</f>
        <v>839.79791278791902</v>
      </c>
      <c r="I27" s="211">
        <f>H18/$H$14*1000</f>
        <v>839.79791278791902</v>
      </c>
      <c r="J27" s="212">
        <f>J18/J14*1000</f>
        <v>839.67686960205674</v>
      </c>
      <c r="K27" s="213">
        <f>J18/$J$14*1000</f>
        <v>839.67686960205674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</row>
    <row r="28" spans="1:257" ht="18.75" customHeight="1">
      <c r="A28" s="204" t="s">
        <v>140</v>
      </c>
      <c r="B28" s="205" t="s">
        <v>141</v>
      </c>
      <c r="C28" s="206"/>
      <c r="D28" s="207">
        <f>D24/D14*1000</f>
        <v>0</v>
      </c>
      <c r="E28" s="208">
        <f t="shared" si="2"/>
        <v>0</v>
      </c>
      <c r="F28" s="207">
        <f>F24/F14*1000</f>
        <v>0</v>
      </c>
      <c r="G28" s="209">
        <f t="shared" si="0"/>
        <v>0</v>
      </c>
      <c r="H28" s="210">
        <f>H24/H14*1000</f>
        <v>0</v>
      </c>
      <c r="I28" s="211">
        <f t="shared" si="1"/>
        <v>0</v>
      </c>
      <c r="J28" s="212">
        <f>J24/J14*1000</f>
        <v>0</v>
      </c>
      <c r="K28" s="213">
        <f t="shared" si="3"/>
        <v>0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</row>
    <row r="29" spans="1:257" s="216" customFormat="1" ht="63" customHeight="1">
      <c r="A29" s="204" t="s">
        <v>142</v>
      </c>
      <c r="B29" s="205" t="s">
        <v>143</v>
      </c>
      <c r="C29" s="206"/>
      <c r="D29" s="207"/>
      <c r="E29" s="208"/>
      <c r="F29" s="207">
        <v>28167.4</v>
      </c>
      <c r="G29" s="209">
        <v>28167.4</v>
      </c>
      <c r="H29" s="210">
        <f>H30+H31</f>
        <v>28167.37</v>
      </c>
      <c r="I29" s="211">
        <f>SUM(I30:I31)</f>
        <v>28167.37</v>
      </c>
      <c r="J29" s="212">
        <f>J30+J31</f>
        <v>28168.04</v>
      </c>
      <c r="K29" s="213">
        <f>SUM(K30:K31)</f>
        <v>28168.04</v>
      </c>
    </row>
    <row r="30" spans="1:257" ht="18.75" customHeight="1">
      <c r="A30" s="204" t="s">
        <v>144</v>
      </c>
      <c r="B30" s="205" t="s">
        <v>145</v>
      </c>
      <c r="C30" s="206"/>
      <c r="D30" s="207"/>
      <c r="E30" s="208"/>
      <c r="F30" s="207">
        <v>28167.4</v>
      </c>
      <c r="G30" s="209">
        <v>28167.4</v>
      </c>
      <c r="H30" s="210">
        <v>28167.37</v>
      </c>
      <c r="I30" s="211">
        <v>28167.37</v>
      </c>
      <c r="J30" s="212">
        <v>28168.04</v>
      </c>
      <c r="K30" s="213">
        <v>28168.04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</row>
    <row r="31" spans="1:257" ht="18.75" customHeight="1" thickBot="1">
      <c r="A31" s="204" t="s">
        <v>146</v>
      </c>
      <c r="B31" s="205" t="s">
        <v>147</v>
      </c>
      <c r="C31" s="206"/>
      <c r="D31" s="207">
        <f>D25/D15/12*1000</f>
        <v>0</v>
      </c>
      <c r="E31" s="208">
        <f>D23/$D$15*1000/12</f>
        <v>0</v>
      </c>
      <c r="F31" s="207">
        <f>F25/F15</f>
        <v>0</v>
      </c>
      <c r="G31" s="209">
        <f>F23/$F$15*1000/12</f>
        <v>0</v>
      </c>
      <c r="H31" s="210">
        <f>H25/H15/12*1000</f>
        <v>0</v>
      </c>
      <c r="I31" s="211">
        <f>H23/$H$15*1000/12</f>
        <v>0</v>
      </c>
      <c r="J31" s="212">
        <f>J25/J15/12*1000</f>
        <v>0</v>
      </c>
      <c r="K31" s="213">
        <f>J23/$J$15*1000/12</f>
        <v>0</v>
      </c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  <c r="IV31" s="154"/>
      <c r="IW31" s="154"/>
    </row>
    <row r="32" spans="1:257" ht="33.75" customHeight="1" thickBot="1">
      <c r="A32" s="440" t="s">
        <v>148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2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  <c r="IK32" s="154"/>
      <c r="IL32" s="154"/>
      <c r="IM32" s="154"/>
      <c r="IN32" s="154"/>
      <c r="IO32" s="154"/>
      <c r="IP32" s="154"/>
      <c r="IQ32" s="154"/>
      <c r="IR32" s="154"/>
      <c r="IS32" s="154"/>
      <c r="IT32" s="154"/>
      <c r="IU32" s="154"/>
      <c r="IV32" s="154"/>
      <c r="IW32" s="154"/>
    </row>
    <row r="33" spans="1:257" ht="50.25" customHeight="1">
      <c r="A33" s="204" t="s">
        <v>149</v>
      </c>
      <c r="B33" s="217" t="s">
        <v>150</v>
      </c>
      <c r="C33" s="218"/>
      <c r="D33" s="207">
        <v>1603.46</v>
      </c>
      <c r="E33" s="213"/>
      <c r="F33" s="207">
        <v>1090.3599999999999</v>
      </c>
      <c r="G33" s="209"/>
      <c r="H33" s="210">
        <v>432.93</v>
      </c>
      <c r="I33" s="211"/>
      <c r="J33" s="212">
        <v>80.17</v>
      </c>
      <c r="K33" s="21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</row>
    <row r="34" spans="1:257" ht="34.5" customHeight="1">
      <c r="A34" s="204" t="s">
        <v>151</v>
      </c>
      <c r="B34" s="217" t="s">
        <v>152</v>
      </c>
      <c r="C34" s="218"/>
      <c r="D34" s="207">
        <f>H34+J34</f>
        <v>0</v>
      </c>
      <c r="E34" s="213"/>
      <c r="F34" s="207">
        <v>0</v>
      </c>
      <c r="G34" s="209"/>
      <c r="H34" s="210">
        <v>0</v>
      </c>
      <c r="I34" s="211"/>
      <c r="J34" s="212">
        <v>0</v>
      </c>
      <c r="K34" s="21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  <c r="IV34" s="154"/>
      <c r="IW34" s="154"/>
    </row>
    <row r="35" spans="1:257" s="216" customFormat="1" ht="48" customHeight="1">
      <c r="A35" s="204" t="s">
        <v>153</v>
      </c>
      <c r="B35" s="217" t="s">
        <v>154</v>
      </c>
      <c r="C35" s="218"/>
      <c r="D35" s="207">
        <f>D36+D37</f>
        <v>11436.294647951614</v>
      </c>
      <c r="E35" s="213">
        <f>SUM(E36:E37)</f>
        <v>11436.294647951616</v>
      </c>
      <c r="F35" s="207">
        <f>F36+F37</f>
        <v>11436.542899097964</v>
      </c>
      <c r="G35" s="209">
        <f>SUM(G36:G37)</f>
        <v>11436.542899097964</v>
      </c>
      <c r="H35" s="210">
        <f>H36+H37</f>
        <v>11436.111199163151</v>
      </c>
      <c r="I35" s="211">
        <f>SUM(I36:I37)</f>
        <v>11436.111199163151</v>
      </c>
      <c r="J35" s="212">
        <f>J36+J37</f>
        <v>11433.909521364596</v>
      </c>
      <c r="K35" s="213">
        <f>SUM(K36:K37)</f>
        <v>11433.909521364596</v>
      </c>
      <c r="IT35" s="219">
        <f>SUM(D35:IS35)</f>
        <v>91485.716535154643</v>
      </c>
    </row>
    <row r="36" spans="1:257" ht="18.75" customHeight="1">
      <c r="A36" s="204" t="s">
        <v>155</v>
      </c>
      <c r="B36" s="205" t="s">
        <v>145</v>
      </c>
      <c r="C36" s="206"/>
      <c r="D36" s="207">
        <f>D33/D15/12*1000</f>
        <v>11436.294647951614</v>
      </c>
      <c r="E36" s="208">
        <f>D33/$D$15*1000/12</f>
        <v>11436.294647951616</v>
      </c>
      <c r="F36" s="207">
        <f>F33/F15/12*1000</f>
        <v>11436.542899097964</v>
      </c>
      <c r="G36" s="209">
        <f>F33/$F$15*1000/12</f>
        <v>11436.542899097964</v>
      </c>
      <c r="H36" s="207">
        <f>H33/H15/12*1000</f>
        <v>11436.111199163151</v>
      </c>
      <c r="I36" s="211">
        <f>H36</f>
        <v>11436.111199163151</v>
      </c>
      <c r="J36" s="212">
        <f>J33/J15/12*1000</f>
        <v>11433.909521364596</v>
      </c>
      <c r="K36" s="213">
        <f>J36</f>
        <v>11433.909521364596</v>
      </c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  <c r="IW36" s="154"/>
    </row>
    <row r="37" spans="1:257" ht="18.75" customHeight="1" thickBot="1">
      <c r="A37" s="204" t="s">
        <v>156</v>
      </c>
      <c r="B37" s="205" t="s">
        <v>147</v>
      </c>
      <c r="C37" s="206"/>
      <c r="D37" s="207">
        <f>D34/D15/12*1000</f>
        <v>0</v>
      </c>
      <c r="E37" s="208">
        <f>D34/$D$15*1000/12</f>
        <v>0</v>
      </c>
      <c r="F37" s="207">
        <f>F34/F15/12*1000</f>
        <v>0</v>
      </c>
      <c r="G37" s="209">
        <f>F34/$F$15*1000/12</f>
        <v>0</v>
      </c>
      <c r="H37" s="210">
        <f>H34/H15/12*1000</f>
        <v>0</v>
      </c>
      <c r="I37" s="211">
        <f>H34/$H$15*1000/12</f>
        <v>0</v>
      </c>
      <c r="J37" s="212">
        <f>J34/J15/12*1000</f>
        <v>0</v>
      </c>
      <c r="K37" s="213">
        <f>J34/$J$15*1000/12</f>
        <v>0</v>
      </c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  <c r="IW37" s="154"/>
    </row>
    <row r="38" spans="1:257" ht="31.5" customHeight="1" thickBot="1">
      <c r="A38" s="464" t="s">
        <v>157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6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  <c r="IW38" s="154"/>
    </row>
    <row r="39" spans="1:257" ht="47.25" customHeight="1">
      <c r="A39" s="220" t="s">
        <v>158</v>
      </c>
      <c r="B39" s="174" t="s">
        <v>159</v>
      </c>
      <c r="C39" s="175"/>
      <c r="D39" s="197">
        <v>1168.94</v>
      </c>
      <c r="E39" s="203"/>
      <c r="F39" s="221">
        <v>795</v>
      </c>
      <c r="G39" s="199"/>
      <c r="H39" s="200">
        <v>315.54000000000002</v>
      </c>
      <c r="I39" s="201"/>
      <c r="J39" s="202">
        <v>58.4</v>
      </c>
      <c r="K39" s="20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  <c r="GH39" s="154"/>
      <c r="GI39" s="154"/>
      <c r="GJ39" s="154"/>
      <c r="GK39" s="154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  <c r="HF39" s="154"/>
      <c r="HG39" s="154"/>
      <c r="HH39" s="154"/>
      <c r="HI39" s="154"/>
      <c r="HJ39" s="154"/>
      <c r="HK39" s="154"/>
      <c r="HL39" s="154"/>
      <c r="HM39" s="154"/>
      <c r="HN39" s="154"/>
      <c r="HO39" s="154"/>
      <c r="HP39" s="154"/>
      <c r="HQ39" s="154"/>
      <c r="HR39" s="154"/>
      <c r="HS39" s="154"/>
      <c r="HT39" s="154"/>
      <c r="HU39" s="154"/>
      <c r="HV39" s="154"/>
      <c r="HW39" s="154"/>
      <c r="HX39" s="154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  <c r="IN39" s="154"/>
      <c r="IO39" s="154"/>
      <c r="IP39" s="154"/>
      <c r="IQ39" s="154"/>
      <c r="IR39" s="154"/>
      <c r="IS39" s="154"/>
      <c r="IT39" s="154"/>
      <c r="IU39" s="154"/>
      <c r="IV39" s="154"/>
      <c r="IW39" s="154"/>
    </row>
    <row r="40" spans="1:257" ht="33.75" customHeight="1">
      <c r="A40" s="204" t="s">
        <v>160</v>
      </c>
      <c r="B40" s="217" t="s">
        <v>161</v>
      </c>
      <c r="C40" s="218"/>
      <c r="D40" s="207">
        <f>H40+J40</f>
        <v>0</v>
      </c>
      <c r="E40" s="213"/>
      <c r="F40" s="222">
        <v>0</v>
      </c>
      <c r="G40" s="209"/>
      <c r="H40" s="210">
        <v>0</v>
      </c>
      <c r="I40" s="211"/>
      <c r="J40" s="212">
        <v>0</v>
      </c>
      <c r="K40" s="21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  <c r="IW40" s="154"/>
    </row>
    <row r="41" spans="1:257" s="216" customFormat="1" ht="46.5" customHeight="1">
      <c r="A41" s="204" t="s">
        <v>162</v>
      </c>
      <c r="B41" s="217" t="s">
        <v>163</v>
      </c>
      <c r="C41" s="218"/>
      <c r="D41" s="207">
        <f>D42+D43</f>
        <v>8337.1847540796534</v>
      </c>
      <c r="E41" s="213">
        <f>SUM(E42:E43)</f>
        <v>8337.1847540796534</v>
      </c>
      <c r="F41" s="207">
        <f>F42+F43</f>
        <v>8338.5777218376334</v>
      </c>
      <c r="G41" s="209">
        <f>SUM(G42:G43)</f>
        <v>8338.5777218376334</v>
      </c>
      <c r="H41" s="210">
        <f>H42+H43</f>
        <v>8335.182426221194</v>
      </c>
      <c r="I41" s="211">
        <f>SUM(I42:I43)</f>
        <v>8335.182426221194</v>
      </c>
      <c r="J41" s="212">
        <f>J42+J43</f>
        <v>8329.0547093388086</v>
      </c>
      <c r="K41" s="213">
        <f>SUM(K42:K43)</f>
        <v>8329.0547093388086</v>
      </c>
    </row>
    <row r="42" spans="1:257" ht="22.5" customHeight="1">
      <c r="A42" s="204" t="s">
        <v>164</v>
      </c>
      <c r="B42" s="205" t="s">
        <v>145</v>
      </c>
      <c r="C42" s="206"/>
      <c r="D42" s="207">
        <f>D39/D15/12*1000</f>
        <v>8337.1847540796534</v>
      </c>
      <c r="E42" s="208">
        <f>D39/$D$15*1000/12</f>
        <v>8337.1847540796534</v>
      </c>
      <c r="F42" s="207">
        <f>F39/F15/12*1000</f>
        <v>8338.5777218376334</v>
      </c>
      <c r="G42" s="209">
        <f>F39/$F$15*1000/12</f>
        <v>8338.5777218376334</v>
      </c>
      <c r="H42" s="210">
        <f>H39/H15/12*1000</f>
        <v>8335.182426221194</v>
      </c>
      <c r="I42" s="211">
        <f>H39/$H$15*1000/12</f>
        <v>8335.182426221194</v>
      </c>
      <c r="J42" s="210">
        <f>J39/J15/12*1000</f>
        <v>8329.0547093388086</v>
      </c>
      <c r="K42" s="213">
        <f>J39/$J$15*1000/12</f>
        <v>8329.0547093388086</v>
      </c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  <c r="GC42" s="154"/>
      <c r="GD42" s="154"/>
      <c r="GE42" s="154"/>
      <c r="GF42" s="154"/>
      <c r="GG42" s="154"/>
      <c r="GH42" s="154"/>
      <c r="GI42" s="154"/>
      <c r="GJ42" s="154"/>
      <c r="GK42" s="154"/>
      <c r="GL42" s="154"/>
      <c r="GM42" s="154"/>
      <c r="GN42" s="154"/>
      <c r="GO42" s="154"/>
      <c r="GP42" s="154"/>
      <c r="GQ42" s="154"/>
      <c r="GR42" s="154"/>
      <c r="GS42" s="154"/>
      <c r="GT42" s="154"/>
      <c r="GU42" s="154"/>
      <c r="GV42" s="154"/>
      <c r="GW42" s="154"/>
      <c r="GX42" s="154"/>
      <c r="GY42" s="154"/>
      <c r="GZ42" s="154"/>
      <c r="HA42" s="154"/>
      <c r="HB42" s="154"/>
      <c r="HC42" s="154"/>
      <c r="HD42" s="154"/>
      <c r="HE42" s="154"/>
      <c r="HF42" s="154"/>
      <c r="HG42" s="154"/>
      <c r="HH42" s="154"/>
      <c r="HI42" s="154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  <c r="IU42" s="154"/>
      <c r="IV42" s="154"/>
      <c r="IW42" s="154"/>
    </row>
    <row r="43" spans="1:257" ht="22.5" customHeight="1" thickBot="1">
      <c r="A43" s="204" t="s">
        <v>165</v>
      </c>
      <c r="B43" s="205" t="s">
        <v>147</v>
      </c>
      <c r="C43" s="206"/>
      <c r="D43" s="207">
        <f>D40/D15/12*1000</f>
        <v>0</v>
      </c>
      <c r="E43" s="208">
        <f>D40/$D$15*1000/12</f>
        <v>0</v>
      </c>
      <c r="F43" s="207">
        <f>F40/F15/12*1000</f>
        <v>0</v>
      </c>
      <c r="G43" s="209">
        <f>F40/$F$15*1000/12</f>
        <v>0</v>
      </c>
      <c r="H43" s="210">
        <f>H40/H15/12*1000</f>
        <v>0</v>
      </c>
      <c r="I43" s="211">
        <f>H40/$H$15*1000/12</f>
        <v>0</v>
      </c>
      <c r="J43" s="212">
        <f>J40/J15/12*1000</f>
        <v>0</v>
      </c>
      <c r="K43" s="213">
        <f>J40/$J$15*1000/12</f>
        <v>0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  <c r="FK43" s="154"/>
      <c r="FL43" s="154"/>
      <c r="FM43" s="154"/>
      <c r="FN43" s="154"/>
      <c r="FO43" s="154"/>
      <c r="FP43" s="154"/>
      <c r="FQ43" s="154"/>
      <c r="FR43" s="154"/>
      <c r="FS43" s="154"/>
      <c r="FT43" s="154"/>
      <c r="FU43" s="154"/>
      <c r="FV43" s="154"/>
      <c r="FW43" s="154"/>
      <c r="FX43" s="154"/>
      <c r="FY43" s="154"/>
      <c r="FZ43" s="154"/>
      <c r="GA43" s="154"/>
      <c r="GB43" s="154"/>
      <c r="GC43" s="154"/>
      <c r="GD43" s="154"/>
      <c r="GE43" s="154"/>
      <c r="GF43" s="154"/>
      <c r="GG43" s="154"/>
      <c r="GH43" s="154"/>
      <c r="GI43" s="154"/>
      <c r="GJ43" s="154"/>
      <c r="GK43" s="154"/>
      <c r="GL43" s="154"/>
      <c r="GM43" s="154"/>
      <c r="GN43" s="154"/>
      <c r="GO43" s="154"/>
      <c r="GP43" s="154"/>
      <c r="GQ43" s="154"/>
      <c r="GR43" s="154"/>
      <c r="GS43" s="154"/>
      <c r="GT43" s="154"/>
      <c r="GU43" s="154"/>
      <c r="GV43" s="154"/>
      <c r="GW43" s="154"/>
      <c r="GX43" s="154"/>
      <c r="GY43" s="154"/>
      <c r="GZ43" s="154"/>
      <c r="HA43" s="154"/>
      <c r="HB43" s="154"/>
      <c r="HC43" s="154"/>
      <c r="HD43" s="154"/>
      <c r="HE43" s="154"/>
      <c r="HF43" s="154"/>
      <c r="HG43" s="154"/>
      <c r="HH43" s="154"/>
      <c r="HI43" s="154"/>
      <c r="HJ43" s="154"/>
      <c r="HK43" s="154"/>
      <c r="HL43" s="154"/>
      <c r="HM43" s="154"/>
      <c r="HN43" s="154"/>
      <c r="HO43" s="154"/>
      <c r="HP43" s="154"/>
      <c r="HQ43" s="154"/>
      <c r="HR43" s="154"/>
      <c r="HS43" s="154"/>
      <c r="HT43" s="154"/>
      <c r="HU43" s="154"/>
      <c r="HV43" s="154"/>
      <c r="HW43" s="154"/>
      <c r="HX43" s="154"/>
      <c r="HY43" s="154"/>
      <c r="HZ43" s="154"/>
      <c r="IA43" s="154"/>
      <c r="IB43" s="154"/>
      <c r="IC43" s="154"/>
      <c r="ID43" s="154"/>
      <c r="IE43" s="154"/>
      <c r="IF43" s="154"/>
      <c r="IG43" s="154"/>
      <c r="IH43" s="154"/>
      <c r="II43" s="154"/>
      <c r="IJ43" s="154"/>
      <c r="IK43" s="154"/>
      <c r="IL43" s="154"/>
      <c r="IM43" s="154"/>
      <c r="IN43" s="154"/>
      <c r="IO43" s="154"/>
      <c r="IP43" s="154"/>
      <c r="IQ43" s="154"/>
      <c r="IR43" s="154"/>
      <c r="IS43" s="154"/>
      <c r="IT43" s="154"/>
      <c r="IU43" s="154"/>
      <c r="IV43" s="154"/>
      <c r="IW43" s="154"/>
    </row>
    <row r="44" spans="1:257" ht="30" customHeight="1" thickBot="1">
      <c r="A44" s="467" t="s">
        <v>166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9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/>
      <c r="FT44" s="154"/>
      <c r="FU44" s="154"/>
      <c r="FV44" s="154"/>
      <c r="FW44" s="154"/>
      <c r="FX44" s="154"/>
      <c r="FY44" s="154"/>
      <c r="FZ44" s="154"/>
      <c r="GA44" s="154"/>
      <c r="GB44" s="154"/>
      <c r="GC44" s="154"/>
      <c r="GD44" s="154"/>
      <c r="GE44" s="154"/>
      <c r="GF44" s="154"/>
      <c r="GG44" s="154"/>
      <c r="GH44" s="154"/>
      <c r="GI44" s="154"/>
      <c r="GJ44" s="154"/>
      <c r="GK44" s="154"/>
      <c r="GL44" s="154"/>
      <c r="GM44" s="154"/>
      <c r="GN44" s="154"/>
      <c r="GO44" s="154"/>
      <c r="GP44" s="154"/>
      <c r="GQ44" s="154"/>
      <c r="GR44" s="154"/>
      <c r="GS44" s="154"/>
      <c r="GT44" s="154"/>
      <c r="GU44" s="154"/>
      <c r="GV44" s="154"/>
      <c r="GW44" s="154"/>
      <c r="GX44" s="154"/>
      <c r="GY44" s="154"/>
      <c r="GZ44" s="154"/>
      <c r="HA44" s="154"/>
      <c r="HB44" s="154"/>
      <c r="HC44" s="154"/>
      <c r="HD44" s="154"/>
      <c r="HE44" s="154"/>
      <c r="HF44" s="154"/>
      <c r="HG44" s="154"/>
      <c r="HH44" s="154"/>
      <c r="HI44" s="154"/>
      <c r="HJ44" s="154"/>
      <c r="HK44" s="154"/>
      <c r="HL44" s="154"/>
      <c r="HM44" s="154"/>
      <c r="HN44" s="154"/>
      <c r="HO44" s="154"/>
      <c r="HP44" s="154"/>
      <c r="HQ44" s="154"/>
      <c r="HR44" s="154"/>
      <c r="HS44" s="154"/>
      <c r="HT44" s="154"/>
      <c r="HU44" s="154"/>
      <c r="HV44" s="154"/>
      <c r="HW44" s="154"/>
      <c r="HX44" s="154"/>
      <c r="HY44" s="154"/>
      <c r="HZ44" s="154"/>
      <c r="IA44" s="154"/>
      <c r="IB44" s="154"/>
      <c r="IC44" s="154"/>
      <c r="ID44" s="154"/>
      <c r="IE44" s="154"/>
      <c r="IF44" s="154"/>
      <c r="IG44" s="154"/>
      <c r="IH44" s="154"/>
      <c r="II44" s="154"/>
      <c r="IJ44" s="154"/>
      <c r="IK44" s="154"/>
      <c r="IL44" s="154"/>
      <c r="IM44" s="154"/>
      <c r="IN44" s="154"/>
      <c r="IO44" s="154"/>
      <c r="IP44" s="154"/>
      <c r="IQ44" s="154"/>
      <c r="IR44" s="154"/>
      <c r="IS44" s="154"/>
      <c r="IT44" s="154"/>
      <c r="IU44" s="154"/>
      <c r="IV44" s="154"/>
      <c r="IW44" s="154"/>
    </row>
    <row r="45" spans="1:257" s="216" customFormat="1" ht="38.25" customHeight="1">
      <c r="A45" s="220" t="s">
        <v>167</v>
      </c>
      <c r="B45" s="223" t="s">
        <v>168</v>
      </c>
      <c r="C45" s="224"/>
      <c r="D45" s="197">
        <f>D26</f>
        <v>839.80208307753492</v>
      </c>
      <c r="E45" s="203">
        <f>SUM(E46:E47)</f>
        <v>839.80208307753492</v>
      </c>
      <c r="F45" s="221">
        <f>F26</f>
        <v>839.81294752107306</v>
      </c>
      <c r="G45" s="203">
        <f>SUM(G46:G47)</f>
        <v>839.81294752107306</v>
      </c>
      <c r="H45" s="200">
        <f>H26</f>
        <v>839.79791278791902</v>
      </c>
      <c r="I45" s="199">
        <f>SUM(I46:I47)</f>
        <v>839.79791278791902</v>
      </c>
      <c r="J45" s="200">
        <f>J26</f>
        <v>839.67686960205674</v>
      </c>
      <c r="K45" s="198">
        <f>SUM(K46:K47)</f>
        <v>839.67686960205674</v>
      </c>
    </row>
    <row r="46" spans="1:257" ht="18.75" customHeight="1">
      <c r="A46" s="204" t="s">
        <v>169</v>
      </c>
      <c r="B46" s="205" t="s">
        <v>170</v>
      </c>
      <c r="C46" s="206"/>
      <c r="D46" s="207">
        <f>D27</f>
        <v>839.80208307753492</v>
      </c>
      <c r="E46" s="213">
        <f>E27</f>
        <v>839.80208307753492</v>
      </c>
      <c r="F46" s="222">
        <f>F27</f>
        <v>839.81294752107306</v>
      </c>
      <c r="G46" s="213">
        <f>G27</f>
        <v>839.81294752107306</v>
      </c>
      <c r="H46" s="210">
        <f>H27</f>
        <v>839.79791278791902</v>
      </c>
      <c r="I46" s="209">
        <f>I27</f>
        <v>839.79791278791902</v>
      </c>
      <c r="J46" s="210">
        <f>J27</f>
        <v>839.67686960205674</v>
      </c>
      <c r="K46" s="208">
        <f>K27</f>
        <v>839.67686960205674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  <c r="FQ46" s="154"/>
      <c r="FR46" s="154"/>
      <c r="FS46" s="154"/>
      <c r="FT46" s="154"/>
      <c r="FU46" s="154"/>
      <c r="FV46" s="154"/>
      <c r="FW46" s="154"/>
      <c r="FX46" s="154"/>
      <c r="FY46" s="154"/>
      <c r="FZ46" s="154"/>
      <c r="GA46" s="154"/>
      <c r="GB46" s="154"/>
      <c r="GC46" s="154"/>
      <c r="GD46" s="154"/>
      <c r="GE46" s="154"/>
      <c r="GF46" s="154"/>
      <c r="GG46" s="154"/>
      <c r="GH46" s="154"/>
      <c r="GI46" s="154"/>
      <c r="GJ46" s="154"/>
      <c r="GK46" s="154"/>
      <c r="GL46" s="154"/>
      <c r="GM46" s="154"/>
      <c r="GN46" s="154"/>
      <c r="GO46" s="154"/>
      <c r="GP46" s="154"/>
      <c r="GQ46" s="154"/>
      <c r="GR46" s="154"/>
      <c r="GS46" s="154"/>
      <c r="GT46" s="154"/>
      <c r="GU46" s="154"/>
      <c r="GV46" s="154"/>
      <c r="GW46" s="154"/>
      <c r="GX46" s="154"/>
      <c r="GY46" s="154"/>
      <c r="GZ46" s="154"/>
      <c r="HA46" s="154"/>
      <c r="HB46" s="154"/>
      <c r="HC46" s="154"/>
      <c r="HD46" s="154"/>
      <c r="HE46" s="154"/>
      <c r="HF46" s="154"/>
      <c r="HG46" s="154"/>
      <c r="HH46" s="154"/>
      <c r="HI46" s="154"/>
      <c r="HJ46" s="154"/>
      <c r="HK46" s="154"/>
      <c r="HL46" s="154"/>
      <c r="HM46" s="154"/>
      <c r="HN46" s="154"/>
      <c r="HO46" s="154"/>
      <c r="HP46" s="154"/>
      <c r="HQ46" s="154"/>
      <c r="HR46" s="154"/>
      <c r="HS46" s="154"/>
      <c r="HT46" s="154"/>
      <c r="HU46" s="154"/>
      <c r="HV46" s="154"/>
      <c r="HW46" s="154"/>
      <c r="HX46" s="154"/>
      <c r="HY46" s="154"/>
      <c r="HZ46" s="154"/>
      <c r="IA46" s="154"/>
      <c r="IB46" s="154"/>
      <c r="IC46" s="154"/>
      <c r="ID46" s="154"/>
      <c r="IE46" s="154"/>
      <c r="IF46" s="154"/>
      <c r="IG46" s="154"/>
      <c r="IH46" s="154"/>
      <c r="II46" s="154"/>
      <c r="IJ46" s="154"/>
      <c r="IK46" s="154"/>
      <c r="IL46" s="154"/>
      <c r="IM46" s="154"/>
      <c r="IN46" s="154"/>
      <c r="IO46" s="154"/>
      <c r="IP46" s="154"/>
      <c r="IQ46" s="154"/>
      <c r="IR46" s="154"/>
      <c r="IS46" s="154"/>
      <c r="IT46" s="154"/>
      <c r="IU46" s="154"/>
      <c r="IV46" s="154"/>
      <c r="IW46" s="154"/>
    </row>
    <row r="47" spans="1:257" ht="18.75" customHeight="1">
      <c r="A47" s="204" t="s">
        <v>171</v>
      </c>
      <c r="B47" s="205" t="s">
        <v>172</v>
      </c>
      <c r="C47" s="206"/>
      <c r="D47" s="225">
        <f>D28</f>
        <v>0</v>
      </c>
      <c r="E47" s="226">
        <f>E28</f>
        <v>0</v>
      </c>
      <c r="F47" s="227">
        <f>F28</f>
        <v>0</v>
      </c>
      <c r="G47" s="226">
        <f>G28</f>
        <v>0</v>
      </c>
      <c r="H47" s="228">
        <f>H28</f>
        <v>0</v>
      </c>
      <c r="I47" s="229">
        <f>I28</f>
        <v>0</v>
      </c>
      <c r="J47" s="228">
        <f>J28</f>
        <v>0</v>
      </c>
      <c r="K47" s="230">
        <f>K28</f>
        <v>0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4"/>
      <c r="GK47" s="154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  <c r="HF47" s="154"/>
      <c r="HG47" s="154"/>
      <c r="HH47" s="154"/>
      <c r="HI47" s="154"/>
      <c r="HJ47" s="154"/>
      <c r="HK47" s="154"/>
      <c r="HL47" s="154"/>
      <c r="HM47" s="154"/>
      <c r="HN47" s="154"/>
      <c r="HO47" s="154"/>
      <c r="HP47" s="154"/>
      <c r="HQ47" s="154"/>
      <c r="HR47" s="154"/>
      <c r="HS47" s="154"/>
      <c r="HT47" s="154"/>
      <c r="HU47" s="154"/>
      <c r="HV47" s="154"/>
      <c r="HW47" s="154"/>
      <c r="HX47" s="154"/>
      <c r="HY47" s="154"/>
      <c r="HZ47" s="154"/>
      <c r="IA47" s="154"/>
      <c r="IB47" s="154"/>
      <c r="IC47" s="154"/>
      <c r="ID47" s="154"/>
      <c r="IE47" s="154"/>
      <c r="IF47" s="154"/>
      <c r="IG47" s="154"/>
      <c r="IH47" s="154"/>
      <c r="II47" s="154"/>
      <c r="IJ47" s="154"/>
      <c r="IK47" s="154"/>
      <c r="IL47" s="154"/>
      <c r="IM47" s="154"/>
      <c r="IN47" s="154"/>
      <c r="IO47" s="154"/>
      <c r="IP47" s="154"/>
      <c r="IQ47" s="154"/>
      <c r="IR47" s="154"/>
      <c r="IS47" s="154"/>
      <c r="IT47" s="154"/>
      <c r="IU47" s="154"/>
      <c r="IV47" s="154"/>
      <c r="IW47" s="154"/>
    </row>
    <row r="48" spans="1:257" s="216" customFormat="1" ht="64.900000000000006" customHeight="1">
      <c r="A48" s="204" t="s">
        <v>173</v>
      </c>
      <c r="B48" s="205" t="s">
        <v>174</v>
      </c>
      <c r="C48" s="206"/>
      <c r="D48" s="231"/>
      <c r="E48" s="232"/>
      <c r="F48" s="233">
        <f>G48</f>
        <v>47942.520620935597</v>
      </c>
      <c r="G48" s="234">
        <f>SUM(G49:G50)</f>
        <v>47942.520620935597</v>
      </c>
      <c r="H48" s="235">
        <f>H49+H50</f>
        <v>47938.663625384346</v>
      </c>
      <c r="I48" s="236">
        <f>SUM(I49:I50)</f>
        <v>47938.663625384346</v>
      </c>
      <c r="J48" s="237">
        <f>J49+J50</f>
        <v>47931.004230703409</v>
      </c>
      <c r="K48" s="232">
        <f>SUM(K49:K50)</f>
        <v>47931.004230703402</v>
      </c>
    </row>
    <row r="49" spans="1:257" ht="18" customHeight="1">
      <c r="A49" s="204" t="s">
        <v>175</v>
      </c>
      <c r="B49" s="205" t="s">
        <v>170</v>
      </c>
      <c r="C49" s="206"/>
      <c r="D49" s="231"/>
      <c r="E49" s="232"/>
      <c r="F49" s="233">
        <f>G48</f>
        <v>47942.520620935597</v>
      </c>
      <c r="G49" s="234">
        <f>G42+G36+G30</f>
        <v>47942.520620935597</v>
      </c>
      <c r="H49" s="235">
        <f>H30+H36+H42</f>
        <v>47938.663625384346</v>
      </c>
      <c r="I49" s="236">
        <f>I42+I36+I30</f>
        <v>47938.663625384346</v>
      </c>
      <c r="J49" s="237">
        <f>J30+J36+J42</f>
        <v>47931.004230703409</v>
      </c>
      <c r="K49" s="232">
        <f>K42+K36+K30</f>
        <v>47931.004230703402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  <c r="GC49" s="154"/>
      <c r="GD49" s="154"/>
      <c r="GE49" s="154"/>
      <c r="GF49" s="154"/>
      <c r="GG49" s="154"/>
      <c r="GH49" s="154"/>
      <c r="GI49" s="154"/>
      <c r="GJ49" s="154"/>
      <c r="GK49" s="154"/>
      <c r="GL49" s="154"/>
      <c r="GM49" s="154"/>
      <c r="GN49" s="154"/>
      <c r="GO49" s="154"/>
      <c r="GP49" s="154"/>
      <c r="GQ49" s="154"/>
      <c r="GR49" s="154"/>
      <c r="GS49" s="154"/>
      <c r="GT49" s="154"/>
      <c r="GU49" s="154"/>
      <c r="GV49" s="154"/>
      <c r="GW49" s="154"/>
      <c r="GX49" s="154"/>
      <c r="GY49" s="154"/>
      <c r="GZ49" s="154"/>
      <c r="HA49" s="154"/>
      <c r="HB49" s="154"/>
      <c r="HC49" s="154"/>
      <c r="HD49" s="154"/>
      <c r="HE49" s="154"/>
      <c r="HF49" s="154"/>
      <c r="HG49" s="154"/>
      <c r="HH49" s="154"/>
      <c r="HI49" s="154"/>
      <c r="HJ49" s="154"/>
      <c r="HK49" s="154"/>
      <c r="HL49" s="154"/>
      <c r="HM49" s="154"/>
      <c r="HN49" s="154"/>
      <c r="HO49" s="154"/>
      <c r="HP49" s="154"/>
      <c r="HQ49" s="154"/>
      <c r="HR49" s="154"/>
      <c r="HS49" s="154"/>
      <c r="HT49" s="154"/>
      <c r="HU49" s="154"/>
      <c r="HV49" s="154"/>
      <c r="HW49" s="154"/>
      <c r="HX49" s="154"/>
      <c r="HY49" s="154"/>
      <c r="HZ49" s="154"/>
      <c r="IA49" s="154"/>
      <c r="IB49" s="154"/>
      <c r="IC49" s="154"/>
      <c r="ID49" s="154"/>
      <c r="IE49" s="154"/>
      <c r="IF49" s="154"/>
      <c r="IG49" s="154"/>
      <c r="IH49" s="154"/>
      <c r="II49" s="154"/>
      <c r="IJ49" s="154"/>
      <c r="IK49" s="154"/>
      <c r="IL49" s="154"/>
      <c r="IM49" s="154"/>
      <c r="IN49" s="154"/>
      <c r="IO49" s="154"/>
      <c r="IP49" s="154"/>
      <c r="IQ49" s="154"/>
      <c r="IR49" s="154"/>
      <c r="IS49" s="154"/>
      <c r="IT49" s="154"/>
      <c r="IU49" s="154"/>
      <c r="IV49" s="154"/>
      <c r="IW49" s="154"/>
    </row>
    <row r="50" spans="1:257" ht="18" customHeight="1" thickBot="1">
      <c r="A50" s="238" t="s">
        <v>176</v>
      </c>
      <c r="B50" s="239" t="s">
        <v>172</v>
      </c>
      <c r="C50" s="240"/>
      <c r="D50" s="241">
        <f>D31+D37+D43</f>
        <v>0</v>
      </c>
      <c r="E50" s="242">
        <f>E43+E37+E31</f>
        <v>0</v>
      </c>
      <c r="F50" s="243">
        <f>F31+F37+F43</f>
        <v>0</v>
      </c>
      <c r="G50" s="244">
        <f>G43+G37+G31</f>
        <v>0</v>
      </c>
      <c r="H50" s="245">
        <f>H31+H37+H43</f>
        <v>0</v>
      </c>
      <c r="I50" s="246">
        <f>I43+I37+I31</f>
        <v>0</v>
      </c>
      <c r="J50" s="247">
        <f>J31+J37+J43</f>
        <v>0</v>
      </c>
      <c r="K50" s="242">
        <f>K43+K37+K31</f>
        <v>0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154"/>
      <c r="GH50" s="154"/>
      <c r="GI50" s="154"/>
      <c r="GJ50" s="154"/>
      <c r="GK50" s="154"/>
      <c r="GL50" s="154"/>
      <c r="GM50" s="154"/>
      <c r="GN50" s="154"/>
      <c r="GO50" s="154"/>
      <c r="GP50" s="154"/>
      <c r="GQ50" s="154"/>
      <c r="GR50" s="154"/>
      <c r="GS50" s="154"/>
      <c r="GT50" s="154"/>
      <c r="GU50" s="154"/>
      <c r="GV50" s="154"/>
      <c r="GW50" s="154"/>
      <c r="GX50" s="154"/>
      <c r="GY50" s="154"/>
      <c r="GZ50" s="154"/>
      <c r="HA50" s="154"/>
      <c r="HB50" s="154"/>
      <c r="HC50" s="154"/>
      <c r="HD50" s="154"/>
      <c r="HE50" s="154"/>
      <c r="HF50" s="154"/>
      <c r="HG50" s="154"/>
      <c r="HH50" s="154"/>
      <c r="HI50" s="154"/>
      <c r="HJ50" s="154"/>
      <c r="HK50" s="154"/>
      <c r="HL50" s="154"/>
      <c r="HM50" s="154"/>
      <c r="HN50" s="154"/>
      <c r="HO50" s="154"/>
      <c r="HP50" s="154"/>
      <c r="HQ50" s="154"/>
      <c r="HR50" s="154"/>
      <c r="HS50" s="154"/>
      <c r="HT50" s="154"/>
      <c r="HU50" s="154"/>
      <c r="HV50" s="154"/>
      <c r="HW50" s="154"/>
      <c r="HX50" s="154"/>
      <c r="HY50" s="154"/>
      <c r="HZ50" s="154"/>
      <c r="IA50" s="154"/>
      <c r="IB50" s="154"/>
      <c r="IC50" s="154"/>
      <c r="ID50" s="154"/>
      <c r="IE50" s="154"/>
      <c r="IF50" s="154"/>
      <c r="IG50" s="154"/>
      <c r="IH50" s="154"/>
      <c r="II50" s="154"/>
      <c r="IJ50" s="154"/>
      <c r="IK50" s="154"/>
      <c r="IL50" s="154"/>
      <c r="IM50" s="154"/>
      <c r="IN50" s="154"/>
      <c r="IO50" s="154"/>
      <c r="IP50" s="154"/>
      <c r="IQ50" s="154"/>
      <c r="IR50" s="154"/>
      <c r="IS50" s="154"/>
      <c r="IT50" s="154"/>
      <c r="IU50" s="154"/>
      <c r="IV50" s="154"/>
      <c r="IW50" s="154"/>
    </row>
    <row r="51" spans="1:257" ht="15.75">
      <c r="A51" s="248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  <c r="GC51" s="154"/>
      <c r="GD51" s="154"/>
      <c r="GE51" s="154"/>
      <c r="GF51" s="154"/>
      <c r="GG51" s="154"/>
      <c r="GH51" s="154"/>
      <c r="GI51" s="154"/>
      <c r="GJ51" s="154"/>
      <c r="GK51" s="154"/>
      <c r="GL51" s="154"/>
      <c r="GM51" s="154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4"/>
      <c r="HE51" s="154"/>
      <c r="HF51" s="154"/>
      <c r="HG51" s="154"/>
      <c r="HH51" s="154"/>
      <c r="HI51" s="154"/>
      <c r="HJ51" s="154"/>
      <c r="HK51" s="154"/>
      <c r="HL51" s="154"/>
      <c r="HM51" s="154"/>
      <c r="HN51" s="154"/>
      <c r="HO51" s="154"/>
      <c r="HP51" s="154"/>
      <c r="HQ51" s="154"/>
      <c r="HR51" s="154"/>
      <c r="HS51" s="154"/>
      <c r="HT51" s="154"/>
      <c r="HU51" s="154"/>
      <c r="HV51" s="154"/>
      <c r="HW51" s="154"/>
      <c r="HX51" s="154"/>
      <c r="HY51" s="154"/>
      <c r="HZ51" s="154"/>
      <c r="IA51" s="154"/>
      <c r="IB51" s="154"/>
      <c r="IC51" s="154"/>
      <c r="ID51" s="154"/>
      <c r="IE51" s="154"/>
      <c r="IF51" s="154"/>
      <c r="IG51" s="154"/>
      <c r="IH51" s="154"/>
      <c r="II51" s="154"/>
      <c r="IJ51" s="154"/>
      <c r="IK51" s="154"/>
      <c r="IL51" s="154"/>
      <c r="IM51" s="154"/>
      <c r="IN51" s="154"/>
      <c r="IO51" s="154"/>
      <c r="IP51" s="154"/>
      <c r="IQ51" s="154"/>
      <c r="IR51" s="154"/>
      <c r="IS51" s="154"/>
      <c r="IT51" s="154"/>
      <c r="IU51" s="154"/>
      <c r="IV51" s="154"/>
      <c r="IW51" s="154"/>
    </row>
    <row r="52" spans="1:257" ht="45" customHeight="1">
      <c r="A52" s="248"/>
      <c r="B52" s="443" t="s">
        <v>305</v>
      </c>
      <c r="C52" s="443"/>
      <c r="D52" s="443"/>
      <c r="E52" s="443"/>
      <c r="F52" s="216"/>
      <c r="G52" s="216"/>
      <c r="H52" s="216" t="s">
        <v>306</v>
      </c>
      <c r="I52" s="216"/>
      <c r="J52" s="216"/>
      <c r="K52" s="216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4"/>
      <c r="HH52" s="154"/>
      <c r="HI52" s="154"/>
      <c r="HJ52" s="154"/>
      <c r="HK52" s="154"/>
      <c r="HL52" s="154"/>
      <c r="HM52" s="154"/>
      <c r="HN52" s="154"/>
      <c r="HO52" s="154"/>
      <c r="HP52" s="154"/>
      <c r="HQ52" s="154"/>
      <c r="HR52" s="154"/>
      <c r="HS52" s="154"/>
      <c r="HT52" s="154"/>
      <c r="HU52" s="154"/>
      <c r="HV52" s="154"/>
      <c r="HW52" s="154"/>
      <c r="HX52" s="154"/>
      <c r="HY52" s="154"/>
      <c r="HZ52" s="154"/>
      <c r="IA52" s="154"/>
      <c r="IB52" s="154"/>
      <c r="IC52" s="154"/>
      <c r="ID52" s="154"/>
      <c r="IE52" s="154"/>
      <c r="IF52" s="154"/>
      <c r="IG52" s="154"/>
      <c r="IH52" s="154"/>
      <c r="II52" s="154"/>
      <c r="IJ52" s="154"/>
      <c r="IK52" s="154"/>
      <c r="IL52" s="154"/>
      <c r="IM52" s="154"/>
      <c r="IN52" s="154"/>
      <c r="IO52" s="154"/>
      <c r="IP52" s="154"/>
      <c r="IQ52" s="154"/>
      <c r="IR52" s="154"/>
      <c r="IS52" s="154"/>
      <c r="IT52" s="154"/>
      <c r="IU52" s="154"/>
      <c r="IV52" s="154"/>
      <c r="IW52" s="154"/>
    </row>
    <row r="53" spans="1:257" ht="18.75">
      <c r="A53" s="248"/>
      <c r="B53" s="437"/>
      <c r="C53" s="437"/>
      <c r="D53" s="437"/>
      <c r="E53" s="437"/>
      <c r="F53" s="216"/>
      <c r="G53" s="216"/>
      <c r="H53" s="216"/>
      <c r="I53" s="216"/>
      <c r="J53" s="216"/>
      <c r="K53" s="216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</row>
    <row r="54" spans="1:257" s="252" customFormat="1" ht="18.75">
      <c r="A54" s="249"/>
      <c r="B54" s="438"/>
      <c r="C54" s="439"/>
      <c r="D54" s="439"/>
      <c r="E54" s="439"/>
      <c r="F54" s="250"/>
      <c r="G54" s="250"/>
      <c r="H54" s="250"/>
      <c r="I54" s="250"/>
      <c r="J54" s="250"/>
      <c r="K54" s="250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1"/>
      <c r="GB54" s="251"/>
      <c r="GC54" s="251"/>
      <c r="GD54" s="251"/>
      <c r="GE54" s="251"/>
      <c r="GF54" s="251"/>
      <c r="GG54" s="251"/>
      <c r="GH54" s="251"/>
      <c r="GI54" s="251"/>
      <c r="GJ54" s="251"/>
      <c r="GK54" s="251"/>
      <c r="GL54" s="251"/>
      <c r="GM54" s="251"/>
      <c r="GN54" s="251"/>
      <c r="GO54" s="251"/>
      <c r="GP54" s="251"/>
      <c r="GQ54" s="251"/>
      <c r="GR54" s="251"/>
      <c r="GS54" s="251"/>
      <c r="GT54" s="251"/>
      <c r="GU54" s="251"/>
      <c r="GV54" s="251"/>
      <c r="GW54" s="251"/>
      <c r="GX54" s="251"/>
      <c r="GY54" s="251"/>
      <c r="GZ54" s="251"/>
      <c r="HA54" s="251"/>
      <c r="HB54" s="251"/>
      <c r="HC54" s="251"/>
      <c r="HD54" s="251"/>
      <c r="HE54" s="251"/>
      <c r="HF54" s="251"/>
      <c r="HG54" s="251"/>
      <c r="HH54" s="251"/>
      <c r="HI54" s="251"/>
      <c r="HJ54" s="251"/>
      <c r="HK54" s="251"/>
      <c r="HL54" s="251"/>
      <c r="HM54" s="251"/>
      <c r="HN54" s="251"/>
      <c r="HO54" s="251"/>
      <c r="HP54" s="251"/>
      <c r="HQ54" s="251"/>
      <c r="HR54" s="251"/>
      <c r="HS54" s="251"/>
      <c r="HT54" s="251"/>
      <c r="HU54" s="251"/>
      <c r="HV54" s="251"/>
      <c r="HW54" s="251"/>
      <c r="HX54" s="251"/>
      <c r="HY54" s="251"/>
      <c r="HZ54" s="251"/>
      <c r="IA54" s="251"/>
      <c r="IB54" s="251"/>
      <c r="IC54" s="251"/>
      <c r="ID54" s="251"/>
      <c r="IE54" s="251"/>
      <c r="IF54" s="251"/>
      <c r="IG54" s="251"/>
      <c r="IH54" s="251"/>
      <c r="II54" s="251"/>
      <c r="IJ54" s="251"/>
      <c r="IK54" s="251"/>
      <c r="IL54" s="251"/>
      <c r="IM54" s="251"/>
      <c r="IN54" s="251"/>
      <c r="IO54" s="251"/>
      <c r="IP54" s="251"/>
      <c r="IQ54" s="251"/>
      <c r="IR54" s="251"/>
      <c r="IS54" s="251"/>
      <c r="IT54" s="251"/>
      <c r="IU54" s="251"/>
      <c r="IV54" s="251"/>
      <c r="IW54" s="251"/>
    </row>
    <row r="55" spans="1:257" ht="15.75">
      <c r="A55" s="248"/>
      <c r="B55" s="253"/>
      <c r="C55" s="253"/>
      <c r="D55" s="254"/>
      <c r="E55" s="254"/>
      <c r="F55" s="254"/>
      <c r="G55" s="254"/>
      <c r="H55" s="254"/>
      <c r="I55" s="254"/>
      <c r="J55" s="254"/>
      <c r="K55" s="2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4"/>
      <c r="FG55" s="154"/>
      <c r="FH55" s="154"/>
      <c r="FI55" s="154"/>
      <c r="FJ55" s="154"/>
      <c r="FK55" s="154"/>
      <c r="FL55" s="154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54"/>
      <c r="GC55" s="154"/>
      <c r="GD55" s="154"/>
      <c r="GE55" s="154"/>
      <c r="GF55" s="154"/>
      <c r="GG55" s="154"/>
      <c r="GH55" s="154"/>
      <c r="GI55" s="154"/>
      <c r="GJ55" s="154"/>
      <c r="GK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  <c r="HF55" s="154"/>
      <c r="HG55" s="154"/>
      <c r="HH55" s="154"/>
      <c r="HI55" s="154"/>
      <c r="HJ55" s="154"/>
      <c r="HK55" s="154"/>
      <c r="HL55" s="154"/>
      <c r="HM55" s="154"/>
      <c r="HN55" s="154"/>
      <c r="HO55" s="154"/>
      <c r="HP55" s="154"/>
      <c r="HQ55" s="154"/>
      <c r="HR55" s="154"/>
      <c r="HS55" s="154"/>
      <c r="HT55" s="154"/>
      <c r="HU55" s="154"/>
      <c r="HV55" s="154"/>
      <c r="HW55" s="154"/>
      <c r="HX55" s="154"/>
      <c r="HY55" s="154"/>
      <c r="HZ55" s="154"/>
      <c r="IA55" s="154"/>
      <c r="IB55" s="154"/>
      <c r="IC55" s="154"/>
      <c r="ID55" s="154"/>
      <c r="IE55" s="154"/>
      <c r="IF55" s="154"/>
      <c r="IG55" s="154"/>
      <c r="IH55" s="154"/>
      <c r="II55" s="154"/>
      <c r="IJ55" s="154"/>
      <c r="IK55" s="154"/>
      <c r="IL55" s="154"/>
      <c r="IM55" s="154"/>
      <c r="IN55" s="154"/>
      <c r="IO55" s="154"/>
      <c r="IP55" s="154"/>
      <c r="IQ55" s="154"/>
      <c r="IR55" s="154"/>
      <c r="IS55" s="154"/>
      <c r="IT55" s="154"/>
      <c r="IU55" s="154"/>
      <c r="IV55" s="154"/>
      <c r="IW55" s="154"/>
    </row>
    <row r="56" spans="1:257" ht="15.75">
      <c r="A56" s="248"/>
      <c r="B56" s="255"/>
      <c r="C56" s="255"/>
      <c r="D56" s="256"/>
      <c r="E56" s="256"/>
      <c r="F56" s="257"/>
      <c r="G56" s="257"/>
      <c r="H56" s="257"/>
      <c r="I56" s="172"/>
      <c r="J56" s="257"/>
      <c r="K56" s="257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54"/>
      <c r="GC56" s="154"/>
      <c r="GD56" s="154"/>
      <c r="GE56" s="154"/>
      <c r="GF56" s="154"/>
      <c r="GG56" s="154"/>
      <c r="GH56" s="154"/>
      <c r="GI56" s="154"/>
      <c r="GJ56" s="154"/>
      <c r="GK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  <c r="HF56" s="154"/>
      <c r="HG56" s="154"/>
      <c r="HH56" s="154"/>
      <c r="HI56" s="154"/>
      <c r="HJ56" s="154"/>
      <c r="HK56" s="154"/>
      <c r="HL56" s="154"/>
      <c r="HM56" s="154"/>
      <c r="HN56" s="154"/>
      <c r="HO56" s="154"/>
      <c r="HP56" s="154"/>
      <c r="HQ56" s="154"/>
      <c r="HR56" s="154"/>
      <c r="HS56" s="154"/>
      <c r="HT56" s="154"/>
      <c r="HU56" s="154"/>
      <c r="HV56" s="154"/>
      <c r="HW56" s="154"/>
      <c r="HX56" s="154"/>
      <c r="HY56" s="154"/>
      <c r="HZ56" s="154"/>
      <c r="IA56" s="154"/>
      <c r="IB56" s="154"/>
      <c r="IC56" s="154"/>
      <c r="ID56" s="154"/>
      <c r="IE56" s="154"/>
      <c r="IF56" s="154"/>
      <c r="IG56" s="154"/>
      <c r="IH56" s="154"/>
      <c r="II56" s="154"/>
      <c r="IJ56" s="154"/>
      <c r="IK56" s="154"/>
      <c r="IL56" s="154"/>
      <c r="IM56" s="154"/>
      <c r="IN56" s="154"/>
      <c r="IO56" s="154"/>
      <c r="IP56" s="154"/>
      <c r="IQ56" s="154"/>
      <c r="IR56" s="154"/>
      <c r="IS56" s="154"/>
      <c r="IT56" s="154"/>
      <c r="IU56" s="154"/>
      <c r="IV56" s="154"/>
      <c r="IW56" s="154"/>
    </row>
    <row r="57" spans="1:257" ht="15.75">
      <c r="A57" s="248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54"/>
      <c r="EY57" s="154"/>
      <c r="EZ57" s="154"/>
      <c r="FA57" s="154"/>
      <c r="FB57" s="154"/>
      <c r="FC57" s="154"/>
      <c r="FD57" s="154"/>
      <c r="FE57" s="154"/>
      <c r="FF57" s="154"/>
      <c r="FG57" s="154"/>
      <c r="FH57" s="154"/>
      <c r="FI57" s="154"/>
      <c r="FJ57" s="154"/>
      <c r="FK57" s="154"/>
      <c r="FL57" s="154"/>
      <c r="FM57" s="154"/>
      <c r="FN57" s="154"/>
      <c r="FO57" s="154"/>
      <c r="FP57" s="154"/>
      <c r="FQ57" s="154"/>
      <c r="FR57" s="154"/>
      <c r="FS57" s="154"/>
      <c r="FT57" s="154"/>
      <c r="FU57" s="154"/>
      <c r="FV57" s="154"/>
      <c r="FW57" s="154"/>
      <c r="FX57" s="154"/>
      <c r="FY57" s="154"/>
      <c r="FZ57" s="154"/>
      <c r="GA57" s="154"/>
      <c r="GB57" s="154"/>
      <c r="GC57" s="154"/>
      <c r="GD57" s="154"/>
      <c r="GE57" s="154"/>
      <c r="GF57" s="154"/>
      <c r="GG57" s="154"/>
      <c r="GH57" s="154"/>
      <c r="GI57" s="154"/>
      <c r="GJ57" s="154"/>
      <c r="GK57" s="154"/>
      <c r="GL57" s="154"/>
      <c r="GM57" s="154"/>
      <c r="GN57" s="154"/>
      <c r="GO57" s="154"/>
      <c r="GP57" s="154"/>
      <c r="GQ57" s="154"/>
      <c r="GR57" s="154"/>
      <c r="GS57" s="154"/>
      <c r="GT57" s="154"/>
      <c r="GU57" s="154"/>
      <c r="GV57" s="154"/>
      <c r="GW57" s="154"/>
      <c r="GX57" s="154"/>
      <c r="GY57" s="154"/>
      <c r="GZ57" s="154"/>
      <c r="HA57" s="154"/>
      <c r="HB57" s="154"/>
      <c r="HC57" s="154"/>
      <c r="HD57" s="154"/>
      <c r="HE57" s="154"/>
      <c r="HF57" s="154"/>
      <c r="HG57" s="154"/>
      <c r="HH57" s="154"/>
      <c r="HI57" s="154"/>
      <c r="HJ57" s="154"/>
      <c r="HK57" s="154"/>
      <c r="HL57" s="154"/>
      <c r="HM57" s="154"/>
      <c r="HN57" s="154"/>
      <c r="HO57" s="154"/>
      <c r="HP57" s="154"/>
      <c r="HQ57" s="154"/>
      <c r="HR57" s="154"/>
      <c r="HS57" s="154"/>
      <c r="HT57" s="154"/>
      <c r="HU57" s="154"/>
      <c r="HV57" s="154"/>
      <c r="HW57" s="154"/>
      <c r="HX57" s="154"/>
      <c r="HY57" s="154"/>
      <c r="HZ57" s="154"/>
      <c r="IA57" s="154"/>
      <c r="IB57" s="154"/>
      <c r="IC57" s="154"/>
      <c r="ID57" s="154"/>
      <c r="IE57" s="154"/>
      <c r="IF57" s="154"/>
      <c r="IG57" s="154"/>
      <c r="IH57" s="154"/>
      <c r="II57" s="154"/>
      <c r="IJ57" s="154"/>
      <c r="IK57" s="154"/>
      <c r="IL57" s="154"/>
      <c r="IM57" s="154"/>
      <c r="IN57" s="154"/>
      <c r="IO57" s="154"/>
      <c r="IP57" s="154"/>
      <c r="IQ57" s="154"/>
      <c r="IR57" s="154"/>
      <c r="IS57" s="154"/>
      <c r="IT57" s="154"/>
      <c r="IU57" s="154"/>
      <c r="IV57" s="154"/>
      <c r="IW57" s="154"/>
    </row>
    <row r="58" spans="1:257" ht="15.75">
      <c r="A58" s="153"/>
      <c r="B58" s="154"/>
      <c r="C58" s="154"/>
      <c r="D58" s="258"/>
      <c r="E58" s="154"/>
      <c r="F58" s="258"/>
      <c r="G58" s="154"/>
      <c r="H58" s="258"/>
      <c r="I58" s="154"/>
      <c r="J58" s="258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154"/>
      <c r="IB58" s="154"/>
      <c r="IC58" s="154"/>
      <c r="ID58" s="154"/>
      <c r="IE58" s="154"/>
      <c r="IF58" s="154"/>
      <c r="IG58" s="154"/>
      <c r="IH58" s="154"/>
      <c r="II58" s="154"/>
      <c r="IJ58" s="154"/>
      <c r="IK58" s="154"/>
      <c r="IL58" s="154"/>
      <c r="IM58" s="154"/>
      <c r="IN58" s="154"/>
      <c r="IO58" s="154"/>
      <c r="IP58" s="154"/>
      <c r="IQ58" s="154"/>
      <c r="IR58" s="154"/>
      <c r="IS58" s="154"/>
      <c r="IT58" s="154"/>
      <c r="IU58" s="154"/>
      <c r="IV58" s="154"/>
      <c r="IW58" s="154"/>
    </row>
    <row r="59" spans="1:257" ht="15.75" hidden="1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4"/>
      <c r="GG59" s="154"/>
      <c r="GH59" s="154"/>
      <c r="GI59" s="154"/>
      <c r="GJ59" s="154"/>
      <c r="GK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  <c r="HF59" s="154"/>
      <c r="HG59" s="154"/>
      <c r="HH59" s="154"/>
      <c r="HI59" s="154"/>
      <c r="HJ59" s="154"/>
      <c r="HK59" s="154"/>
      <c r="HL59" s="154"/>
      <c r="HM59" s="154"/>
      <c r="HN59" s="154"/>
      <c r="HO59" s="154"/>
      <c r="HP59" s="154"/>
      <c r="HQ59" s="154"/>
      <c r="HR59" s="154"/>
      <c r="HS59" s="154"/>
      <c r="HT59" s="154"/>
      <c r="HU59" s="154"/>
      <c r="HV59" s="154"/>
      <c r="HW59" s="154"/>
      <c r="HX59" s="154"/>
      <c r="HY59" s="154"/>
      <c r="HZ59" s="154"/>
      <c r="IA59" s="154"/>
      <c r="IB59" s="154"/>
      <c r="IC59" s="154"/>
      <c r="ID59" s="154"/>
      <c r="IE59" s="154"/>
      <c r="IF59" s="154"/>
      <c r="IG59" s="154"/>
      <c r="IH59" s="154"/>
      <c r="II59" s="154"/>
      <c r="IJ59" s="154"/>
      <c r="IK59" s="154"/>
      <c r="IL59" s="154"/>
      <c r="IM59" s="154"/>
      <c r="IN59" s="154"/>
      <c r="IO59" s="154"/>
      <c r="IP59" s="154"/>
      <c r="IQ59" s="154"/>
      <c r="IR59" s="154"/>
      <c r="IS59" s="154"/>
      <c r="IT59" s="154"/>
      <c r="IU59" s="154"/>
      <c r="IV59" s="154"/>
      <c r="IW59" s="154"/>
    </row>
    <row r="60" spans="1:257" ht="15.75" hidden="1">
      <c r="A60" s="153"/>
      <c r="B60" s="154"/>
      <c r="C60" s="154"/>
      <c r="D60" s="258"/>
      <c r="E60" s="154"/>
      <c r="F60" s="258"/>
      <c r="G60" s="154"/>
      <c r="H60" s="258"/>
      <c r="I60" s="154"/>
      <c r="J60" s="258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4"/>
      <c r="FH60" s="154"/>
      <c r="FI60" s="154"/>
      <c r="FJ60" s="154"/>
      <c r="FK60" s="154"/>
      <c r="FL60" s="154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  <c r="HF60" s="154"/>
      <c r="HG60" s="154"/>
      <c r="HH60" s="154"/>
      <c r="HI60" s="154"/>
      <c r="HJ60" s="154"/>
      <c r="HK60" s="154"/>
      <c r="HL60" s="154"/>
      <c r="HM60" s="154"/>
      <c r="HN60" s="154"/>
      <c r="HO60" s="154"/>
      <c r="HP60" s="154"/>
      <c r="HQ60" s="154"/>
      <c r="HR60" s="154"/>
      <c r="HS60" s="154"/>
      <c r="HT60" s="154"/>
      <c r="HU60" s="154"/>
      <c r="HV60" s="154"/>
      <c r="HW60" s="154"/>
      <c r="HX60" s="154"/>
      <c r="HY60" s="154"/>
      <c r="HZ60" s="154"/>
      <c r="IA60" s="154"/>
      <c r="IB60" s="154"/>
      <c r="IC60" s="154"/>
      <c r="ID60" s="154"/>
      <c r="IE60" s="154"/>
      <c r="IF60" s="154"/>
      <c r="IG60" s="154"/>
      <c r="IH60" s="154"/>
      <c r="II60" s="154"/>
      <c r="IJ60" s="154"/>
      <c r="IK60" s="154"/>
      <c r="IL60" s="154"/>
      <c r="IM60" s="154"/>
      <c r="IN60" s="154"/>
      <c r="IO60" s="154"/>
      <c r="IP60" s="154"/>
      <c r="IQ60" s="154"/>
      <c r="IR60" s="154"/>
      <c r="IS60" s="154"/>
      <c r="IT60" s="154"/>
      <c r="IU60" s="154"/>
      <c r="IV60" s="154"/>
      <c r="IW60" s="154"/>
    </row>
    <row r="61" spans="1:257" ht="15.75" hidden="1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4"/>
      <c r="FJ61" s="154"/>
      <c r="FK61" s="154"/>
      <c r="FL61" s="154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54"/>
      <c r="GC61" s="154"/>
      <c r="GD61" s="154"/>
      <c r="GE61" s="154"/>
      <c r="GF61" s="154"/>
      <c r="GG61" s="154"/>
      <c r="GH61" s="154"/>
      <c r="GI61" s="154"/>
      <c r="GJ61" s="154"/>
      <c r="GK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  <c r="HF61" s="154"/>
      <c r="HG61" s="154"/>
      <c r="HH61" s="154"/>
      <c r="HI61" s="154"/>
      <c r="HJ61" s="154"/>
      <c r="HK61" s="154"/>
      <c r="HL61" s="154"/>
      <c r="HM61" s="154"/>
      <c r="HN61" s="154"/>
      <c r="HO61" s="154"/>
      <c r="HP61" s="154"/>
      <c r="HQ61" s="154"/>
      <c r="HR61" s="154"/>
      <c r="HS61" s="154"/>
      <c r="HT61" s="154"/>
      <c r="HU61" s="154"/>
      <c r="HV61" s="154"/>
      <c r="HW61" s="154"/>
      <c r="HX61" s="154"/>
      <c r="HY61" s="154"/>
      <c r="HZ61" s="154"/>
      <c r="IA61" s="154"/>
      <c r="IB61" s="154"/>
      <c r="IC61" s="154"/>
      <c r="ID61" s="154"/>
      <c r="IE61" s="154"/>
      <c r="IF61" s="154"/>
      <c r="IG61" s="154"/>
      <c r="IH61" s="154"/>
      <c r="II61" s="154"/>
      <c r="IJ61" s="154"/>
      <c r="IK61" s="154"/>
      <c r="IL61" s="154"/>
      <c r="IM61" s="154"/>
      <c r="IN61" s="154"/>
      <c r="IO61" s="154"/>
      <c r="IP61" s="154"/>
      <c r="IQ61" s="154"/>
      <c r="IR61" s="154"/>
      <c r="IS61" s="154"/>
      <c r="IT61" s="154"/>
      <c r="IU61" s="154"/>
      <c r="IV61" s="154"/>
      <c r="IW61" s="154"/>
    </row>
    <row r="62" spans="1:257" ht="15.75" hidden="1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  <c r="GC62" s="154"/>
      <c r="GD62" s="154"/>
      <c r="GE62" s="154"/>
      <c r="GF62" s="154"/>
      <c r="GG62" s="154"/>
      <c r="GH62" s="154"/>
      <c r="GI62" s="154"/>
      <c r="GJ62" s="154"/>
      <c r="GK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  <c r="HF62" s="154"/>
      <c r="HG62" s="154"/>
      <c r="HH62" s="154"/>
      <c r="HI62" s="154"/>
      <c r="HJ62" s="154"/>
      <c r="HK62" s="154"/>
      <c r="HL62" s="154"/>
      <c r="HM62" s="154"/>
      <c r="HN62" s="154"/>
      <c r="HO62" s="154"/>
      <c r="HP62" s="154"/>
      <c r="HQ62" s="154"/>
      <c r="HR62" s="154"/>
      <c r="HS62" s="154"/>
      <c r="HT62" s="154"/>
      <c r="HU62" s="154"/>
      <c r="HV62" s="154"/>
      <c r="HW62" s="154"/>
      <c r="HX62" s="154"/>
      <c r="HY62" s="154"/>
      <c r="HZ62" s="154"/>
      <c r="IA62" s="154"/>
      <c r="IB62" s="154"/>
      <c r="IC62" s="154"/>
      <c r="ID62" s="154"/>
      <c r="IE62" s="154"/>
      <c r="IF62" s="154"/>
      <c r="IG62" s="154"/>
      <c r="IH62" s="154"/>
      <c r="II62" s="154"/>
      <c r="IJ62" s="154"/>
      <c r="IK62" s="154"/>
      <c r="IL62" s="154"/>
      <c r="IM62" s="154"/>
      <c r="IN62" s="154"/>
      <c r="IO62" s="154"/>
      <c r="IP62" s="154"/>
      <c r="IQ62" s="154"/>
      <c r="IR62" s="154"/>
      <c r="IS62" s="154"/>
      <c r="IT62" s="154"/>
      <c r="IU62" s="154"/>
      <c r="IV62" s="154"/>
      <c r="IW62" s="154"/>
    </row>
    <row r="63" spans="1:257" ht="15.75" hidden="1">
      <c r="A63" s="153"/>
      <c r="B63" s="154"/>
      <c r="C63" s="154"/>
      <c r="D63" s="258"/>
      <c r="E63" s="154"/>
      <c r="F63" s="258"/>
      <c r="G63" s="154"/>
      <c r="H63" s="258"/>
      <c r="I63" s="154"/>
      <c r="J63" s="258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4"/>
      <c r="FL63" s="154"/>
      <c r="FM63" s="154"/>
      <c r="FN63" s="154"/>
      <c r="FO63" s="154"/>
      <c r="FP63" s="154"/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  <c r="GC63" s="154"/>
      <c r="GD63" s="154"/>
      <c r="GE63" s="154"/>
      <c r="GF63" s="154"/>
      <c r="GG63" s="154"/>
      <c r="GH63" s="154"/>
      <c r="GI63" s="154"/>
      <c r="GJ63" s="154"/>
      <c r="GK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  <c r="HF63" s="154"/>
      <c r="HG63" s="154"/>
      <c r="HH63" s="154"/>
      <c r="HI63" s="154"/>
      <c r="HJ63" s="154"/>
      <c r="HK63" s="154"/>
      <c r="HL63" s="154"/>
      <c r="HM63" s="154"/>
      <c r="HN63" s="154"/>
      <c r="HO63" s="154"/>
      <c r="HP63" s="154"/>
      <c r="HQ63" s="154"/>
      <c r="HR63" s="154"/>
      <c r="HS63" s="154"/>
      <c r="HT63" s="154"/>
      <c r="HU63" s="154"/>
      <c r="HV63" s="154"/>
      <c r="HW63" s="154"/>
      <c r="HX63" s="154"/>
      <c r="HY63" s="154"/>
      <c r="HZ63" s="154"/>
      <c r="IA63" s="154"/>
      <c r="IB63" s="154"/>
      <c r="IC63" s="154"/>
      <c r="ID63" s="154"/>
      <c r="IE63" s="154"/>
      <c r="IF63" s="154"/>
      <c r="IG63" s="154"/>
      <c r="IH63" s="154"/>
      <c r="II63" s="154"/>
      <c r="IJ63" s="154"/>
      <c r="IK63" s="154"/>
      <c r="IL63" s="154"/>
      <c r="IM63" s="154"/>
      <c r="IN63" s="154"/>
      <c r="IO63" s="154"/>
      <c r="IP63" s="154"/>
      <c r="IQ63" s="154"/>
      <c r="IR63" s="154"/>
      <c r="IS63" s="154"/>
      <c r="IT63" s="154"/>
      <c r="IU63" s="154"/>
      <c r="IV63" s="154"/>
      <c r="IW63" s="154"/>
    </row>
    <row r="64" spans="1:257" ht="15.75" hidden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  <c r="GC64" s="154"/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  <c r="HF64" s="154"/>
      <c r="HG64" s="154"/>
      <c r="HH64" s="154"/>
      <c r="HI64" s="154"/>
      <c r="HJ64" s="154"/>
      <c r="HK64" s="154"/>
      <c r="HL64" s="154"/>
      <c r="HM64" s="154"/>
      <c r="HN64" s="154"/>
      <c r="HO64" s="154"/>
      <c r="HP64" s="154"/>
      <c r="HQ64" s="154"/>
      <c r="HR64" s="154"/>
      <c r="HS64" s="154"/>
      <c r="HT64" s="154"/>
      <c r="HU64" s="154"/>
      <c r="HV64" s="154"/>
      <c r="HW64" s="154"/>
      <c r="HX64" s="154"/>
      <c r="HY64" s="154"/>
      <c r="HZ64" s="154"/>
      <c r="IA64" s="154"/>
      <c r="IB64" s="154"/>
      <c r="IC64" s="154"/>
      <c r="ID64" s="154"/>
      <c r="IE64" s="154"/>
      <c r="IF64" s="154"/>
      <c r="IG64" s="154"/>
      <c r="IH64" s="154"/>
      <c r="II64" s="154"/>
      <c r="IJ64" s="154"/>
      <c r="IK64" s="154"/>
      <c r="IL64" s="154"/>
      <c r="IM64" s="154"/>
      <c r="IN64" s="154"/>
      <c r="IO64" s="154"/>
      <c r="IP64" s="154"/>
      <c r="IQ64" s="154"/>
      <c r="IR64" s="154"/>
      <c r="IS64" s="154"/>
      <c r="IT64" s="154"/>
      <c r="IU64" s="154"/>
      <c r="IV64" s="154"/>
      <c r="IW64" s="154"/>
    </row>
    <row r="65" spans="1:257" ht="15.75" hidden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54"/>
      <c r="EY65" s="154"/>
      <c r="EZ65" s="154"/>
      <c r="FA65" s="154"/>
      <c r="FB65" s="154"/>
      <c r="FC65" s="154"/>
      <c r="FD65" s="154"/>
      <c r="FE65" s="154"/>
      <c r="FF65" s="154"/>
      <c r="FG65" s="154"/>
      <c r="FH65" s="154"/>
      <c r="FI65" s="154"/>
      <c r="FJ65" s="154"/>
      <c r="FK65" s="154"/>
      <c r="FL65" s="154"/>
      <c r="FM65" s="154"/>
      <c r="FN65" s="154"/>
      <c r="FO65" s="154"/>
      <c r="FP65" s="154"/>
      <c r="FQ65" s="154"/>
      <c r="FR65" s="154"/>
      <c r="FS65" s="154"/>
      <c r="FT65" s="154"/>
      <c r="FU65" s="154"/>
      <c r="FV65" s="154"/>
      <c r="FW65" s="154"/>
      <c r="FX65" s="154"/>
      <c r="FY65" s="154"/>
      <c r="FZ65" s="154"/>
      <c r="GA65" s="154"/>
      <c r="GB65" s="154"/>
      <c r="GC65" s="154"/>
      <c r="GD65" s="154"/>
      <c r="GE65" s="154"/>
      <c r="GF65" s="154"/>
      <c r="GG65" s="154"/>
      <c r="GH65" s="154"/>
      <c r="GI65" s="154"/>
      <c r="GJ65" s="154"/>
      <c r="GK65" s="154"/>
      <c r="GL65" s="154"/>
      <c r="GM65" s="154"/>
      <c r="GN65" s="154"/>
      <c r="GO65" s="154"/>
      <c r="GP65" s="154"/>
      <c r="GQ65" s="154"/>
      <c r="GR65" s="154"/>
      <c r="GS65" s="154"/>
      <c r="GT65" s="154"/>
      <c r="GU65" s="154"/>
      <c r="GV65" s="154"/>
      <c r="GW65" s="154"/>
      <c r="GX65" s="154"/>
      <c r="GY65" s="154"/>
      <c r="GZ65" s="154"/>
      <c r="HA65" s="154"/>
      <c r="HB65" s="154"/>
      <c r="HC65" s="154"/>
      <c r="HD65" s="154"/>
      <c r="HE65" s="154"/>
      <c r="HF65" s="154"/>
      <c r="HG65" s="154"/>
      <c r="HH65" s="154"/>
      <c r="HI65" s="154"/>
      <c r="HJ65" s="154"/>
      <c r="HK65" s="154"/>
      <c r="HL65" s="154"/>
      <c r="HM65" s="154"/>
      <c r="HN65" s="154"/>
      <c r="HO65" s="154"/>
      <c r="HP65" s="154"/>
      <c r="HQ65" s="154"/>
      <c r="HR65" s="154"/>
      <c r="HS65" s="154"/>
      <c r="HT65" s="154"/>
      <c r="HU65" s="154"/>
      <c r="HV65" s="154"/>
      <c r="HW65" s="154"/>
      <c r="HX65" s="154"/>
      <c r="HY65" s="154"/>
      <c r="HZ65" s="154"/>
      <c r="IA65" s="154"/>
      <c r="IB65" s="154"/>
      <c r="IC65" s="154"/>
      <c r="ID65" s="154"/>
      <c r="IE65" s="154"/>
      <c r="IF65" s="154"/>
      <c r="IG65" s="154"/>
      <c r="IH65" s="154"/>
      <c r="II65" s="154"/>
      <c r="IJ65" s="154"/>
      <c r="IK65" s="154"/>
      <c r="IL65" s="154"/>
      <c r="IM65" s="154"/>
      <c r="IN65" s="154"/>
      <c r="IO65" s="154"/>
      <c r="IP65" s="154"/>
      <c r="IQ65" s="154"/>
      <c r="IR65" s="154"/>
      <c r="IS65" s="154"/>
      <c r="IT65" s="154"/>
      <c r="IU65" s="154"/>
      <c r="IV65" s="154"/>
      <c r="IW65" s="154"/>
    </row>
    <row r="66" spans="1:257" ht="15.75" hidden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4"/>
      <c r="FJ66" s="154"/>
      <c r="FK66" s="154"/>
      <c r="FL66" s="154"/>
      <c r="FM66" s="154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4"/>
      <c r="GB66" s="154"/>
      <c r="GC66" s="154"/>
      <c r="GD66" s="154"/>
      <c r="GE66" s="154"/>
      <c r="GF66" s="154"/>
      <c r="GG66" s="154"/>
      <c r="GH66" s="154"/>
      <c r="GI66" s="154"/>
      <c r="GJ66" s="154"/>
      <c r="GK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  <c r="HF66" s="154"/>
      <c r="HG66" s="154"/>
      <c r="HH66" s="154"/>
      <c r="HI66" s="154"/>
      <c r="HJ66" s="154"/>
      <c r="HK66" s="154"/>
      <c r="HL66" s="154"/>
      <c r="HM66" s="154"/>
      <c r="HN66" s="154"/>
      <c r="HO66" s="154"/>
      <c r="HP66" s="154"/>
      <c r="HQ66" s="154"/>
      <c r="HR66" s="154"/>
      <c r="HS66" s="154"/>
      <c r="HT66" s="154"/>
      <c r="HU66" s="154"/>
      <c r="HV66" s="154"/>
      <c r="HW66" s="154"/>
      <c r="HX66" s="154"/>
      <c r="HY66" s="154"/>
      <c r="HZ66" s="154"/>
      <c r="IA66" s="154"/>
      <c r="IB66" s="154"/>
      <c r="IC66" s="154"/>
      <c r="ID66" s="154"/>
      <c r="IE66" s="154"/>
      <c r="IF66" s="154"/>
      <c r="IG66" s="154"/>
      <c r="IH66" s="154"/>
      <c r="II66" s="154"/>
      <c r="IJ66" s="154"/>
      <c r="IK66" s="154"/>
      <c r="IL66" s="154"/>
      <c r="IM66" s="154"/>
      <c r="IN66" s="154"/>
      <c r="IO66" s="154"/>
      <c r="IP66" s="154"/>
      <c r="IQ66" s="154"/>
      <c r="IR66" s="154"/>
      <c r="IS66" s="154"/>
      <c r="IT66" s="154"/>
      <c r="IU66" s="154"/>
      <c r="IV66" s="154"/>
      <c r="IW66" s="154"/>
    </row>
    <row r="67" spans="1:257" ht="15.75" hidden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  <c r="GC67" s="154"/>
      <c r="GD67" s="154"/>
      <c r="GE67" s="154"/>
      <c r="GF67" s="154"/>
      <c r="GG67" s="154"/>
      <c r="GH67" s="154"/>
      <c r="GI67" s="154"/>
      <c r="GJ67" s="154"/>
      <c r="GK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  <c r="HF67" s="154"/>
      <c r="HG67" s="154"/>
      <c r="HH67" s="154"/>
      <c r="HI67" s="154"/>
      <c r="HJ67" s="154"/>
      <c r="HK67" s="154"/>
      <c r="HL67" s="154"/>
      <c r="HM67" s="154"/>
      <c r="HN67" s="154"/>
      <c r="HO67" s="154"/>
      <c r="HP67" s="154"/>
      <c r="HQ67" s="154"/>
      <c r="HR67" s="154"/>
      <c r="HS67" s="154"/>
      <c r="HT67" s="154"/>
      <c r="HU67" s="154"/>
      <c r="HV67" s="154"/>
      <c r="HW67" s="154"/>
      <c r="HX67" s="154"/>
      <c r="HY67" s="154"/>
      <c r="HZ67" s="154"/>
      <c r="IA67" s="154"/>
      <c r="IB67" s="154"/>
      <c r="IC67" s="154"/>
      <c r="ID67" s="154"/>
      <c r="IE67" s="154"/>
      <c r="IF67" s="154"/>
      <c r="IG67" s="154"/>
      <c r="IH67" s="154"/>
      <c r="II67" s="154"/>
      <c r="IJ67" s="154"/>
      <c r="IK67" s="154"/>
      <c r="IL67" s="154"/>
      <c r="IM67" s="154"/>
      <c r="IN67" s="154"/>
      <c r="IO67" s="154"/>
      <c r="IP67" s="154"/>
      <c r="IQ67" s="154"/>
      <c r="IR67" s="154"/>
      <c r="IS67" s="154"/>
      <c r="IT67" s="154"/>
      <c r="IU67" s="154"/>
      <c r="IV67" s="154"/>
      <c r="IW67" s="154"/>
    </row>
    <row r="68" spans="1:257" ht="15.75" hidden="1">
      <c r="B68" s="154" t="s">
        <v>178</v>
      </c>
      <c r="C68" s="154"/>
      <c r="D68" s="154"/>
      <c r="E68" s="154"/>
      <c r="F68" s="216"/>
      <c r="G68" s="216"/>
      <c r="H68" s="216"/>
      <c r="I68" s="216"/>
      <c r="J68" s="2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  <c r="IV68" s="154"/>
      <c r="IW68" s="154"/>
    </row>
    <row r="69" spans="1:257" ht="15.75" hidden="1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  <c r="IV69" s="154"/>
      <c r="IW69" s="154"/>
    </row>
    <row r="70" spans="1:257" ht="15.75" hidden="1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  <c r="GC70" s="154"/>
      <c r="GD70" s="154"/>
      <c r="GE70" s="154"/>
      <c r="GF70" s="154"/>
      <c r="GG70" s="154"/>
      <c r="GH70" s="154"/>
      <c r="GI70" s="154"/>
      <c r="GJ70" s="154"/>
      <c r="GK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  <c r="HF70" s="154"/>
      <c r="HG70" s="154"/>
      <c r="HH70" s="154"/>
      <c r="HI70" s="154"/>
      <c r="HJ70" s="154"/>
      <c r="HK70" s="154"/>
      <c r="HL70" s="154"/>
      <c r="HM70" s="154"/>
      <c r="HN70" s="154"/>
      <c r="HO70" s="154"/>
      <c r="HP70" s="154"/>
      <c r="HQ70" s="154"/>
      <c r="HR70" s="154"/>
      <c r="HS70" s="154"/>
      <c r="HT70" s="154"/>
      <c r="HU70" s="154"/>
      <c r="HV70" s="154"/>
      <c r="HW70" s="154"/>
      <c r="HX70" s="154"/>
      <c r="HY70" s="154"/>
      <c r="HZ70" s="154"/>
      <c r="IA70" s="154"/>
      <c r="IB70" s="154"/>
      <c r="IC70" s="154"/>
      <c r="ID70" s="154"/>
      <c r="IE70" s="154"/>
      <c r="IF70" s="154"/>
      <c r="IG70" s="154"/>
      <c r="IH70" s="154"/>
      <c r="II70" s="154"/>
      <c r="IJ70" s="154"/>
      <c r="IK70" s="154"/>
      <c r="IL70" s="154"/>
      <c r="IM70" s="154"/>
      <c r="IN70" s="154"/>
      <c r="IO70" s="154"/>
      <c r="IP70" s="154"/>
      <c r="IQ70" s="154"/>
      <c r="IR70" s="154"/>
      <c r="IS70" s="154"/>
      <c r="IT70" s="154"/>
      <c r="IU70" s="154"/>
      <c r="IV70" s="154"/>
      <c r="IW70" s="154"/>
    </row>
    <row r="71" spans="1:257" ht="15.75" hidden="1">
      <c r="B71" s="154" t="s">
        <v>179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  <c r="GC71" s="154"/>
      <c r="GD71" s="154"/>
      <c r="GE71" s="154"/>
      <c r="GF71" s="154"/>
      <c r="GG71" s="154"/>
      <c r="GH71" s="154"/>
      <c r="GI71" s="154"/>
      <c r="GJ71" s="154"/>
      <c r="GK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  <c r="HF71" s="154"/>
      <c r="HG71" s="154"/>
      <c r="HH71" s="154"/>
      <c r="HI71" s="154"/>
      <c r="HJ71" s="154"/>
      <c r="HK71" s="154"/>
      <c r="HL71" s="154"/>
      <c r="HM71" s="154"/>
      <c r="HN71" s="154"/>
      <c r="HO71" s="154"/>
      <c r="HP71" s="154"/>
      <c r="HQ71" s="154"/>
      <c r="HR71" s="154"/>
      <c r="HS71" s="154"/>
      <c r="HT71" s="154"/>
      <c r="HU71" s="154"/>
      <c r="HV71" s="154"/>
      <c r="HW71" s="154"/>
      <c r="HX71" s="154"/>
      <c r="HY71" s="154"/>
      <c r="HZ71" s="154"/>
      <c r="IA71" s="154"/>
      <c r="IB71" s="154"/>
      <c r="IC71" s="154"/>
      <c r="ID71" s="154"/>
      <c r="IE71" s="154"/>
      <c r="IF71" s="154"/>
      <c r="IG71" s="154"/>
      <c r="IH71" s="154"/>
      <c r="II71" s="154"/>
      <c r="IJ71" s="154"/>
      <c r="IK71" s="154"/>
      <c r="IL71" s="154"/>
      <c r="IM71" s="154"/>
      <c r="IN71" s="154"/>
      <c r="IO71" s="154"/>
      <c r="IP71" s="154"/>
      <c r="IQ71" s="154"/>
      <c r="IR71" s="154"/>
      <c r="IS71" s="154"/>
      <c r="IT71" s="154"/>
      <c r="IU71" s="154"/>
      <c r="IV71" s="154"/>
      <c r="IW71" s="154"/>
    </row>
    <row r="72" spans="1:257" ht="15.75" hidden="1">
      <c r="B72" s="154"/>
      <c r="C72" s="154"/>
      <c r="D72" s="154"/>
      <c r="E72" s="154"/>
      <c r="F72" s="216"/>
      <c r="G72" s="216"/>
      <c r="H72" s="216"/>
      <c r="I72" s="216"/>
      <c r="J72" s="216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  <c r="IV72" s="154"/>
      <c r="IW72" s="154"/>
    </row>
    <row r="73" spans="1:257" ht="15.75" hidden="1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4"/>
      <c r="FG73" s="154"/>
      <c r="FH73" s="154"/>
      <c r="FI73" s="154"/>
      <c r="FJ73" s="154"/>
      <c r="FK73" s="154"/>
      <c r="FL73" s="154"/>
      <c r="FM73" s="154"/>
      <c r="FN73" s="154"/>
      <c r="FO73" s="154"/>
      <c r="FP73" s="154"/>
      <c r="FQ73" s="154"/>
      <c r="FR73" s="154"/>
      <c r="FS73" s="154"/>
      <c r="FT73" s="154"/>
      <c r="FU73" s="154"/>
      <c r="FV73" s="154"/>
      <c r="FW73" s="154"/>
      <c r="FX73" s="154"/>
      <c r="FY73" s="154"/>
      <c r="FZ73" s="154"/>
      <c r="GA73" s="154"/>
      <c r="GB73" s="154"/>
      <c r="GC73" s="154"/>
      <c r="GD73" s="154"/>
      <c r="GE73" s="154"/>
      <c r="GF73" s="154"/>
      <c r="GG73" s="154"/>
      <c r="GH73" s="154"/>
      <c r="GI73" s="154"/>
      <c r="GJ73" s="154"/>
      <c r="GK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  <c r="HF73" s="154"/>
      <c r="HG73" s="154"/>
      <c r="HH73" s="154"/>
      <c r="HI73" s="154"/>
      <c r="HJ73" s="154"/>
      <c r="HK73" s="154"/>
      <c r="HL73" s="154"/>
      <c r="HM73" s="154"/>
      <c r="HN73" s="154"/>
      <c r="HO73" s="154"/>
      <c r="HP73" s="154"/>
      <c r="HQ73" s="154"/>
      <c r="HR73" s="154"/>
      <c r="HS73" s="154"/>
      <c r="HT73" s="154"/>
      <c r="HU73" s="154"/>
      <c r="HV73" s="154"/>
      <c r="HW73" s="154"/>
      <c r="HX73" s="154"/>
      <c r="HY73" s="154"/>
      <c r="HZ73" s="154"/>
      <c r="IA73" s="154"/>
      <c r="IB73" s="154"/>
      <c r="IC73" s="154"/>
      <c r="ID73" s="154"/>
      <c r="IE73" s="154"/>
      <c r="IF73" s="154"/>
      <c r="IG73" s="154"/>
      <c r="IH73" s="154"/>
      <c r="II73" s="154"/>
      <c r="IJ73" s="154"/>
      <c r="IK73" s="154"/>
      <c r="IL73" s="154"/>
      <c r="IM73" s="154"/>
      <c r="IN73" s="154"/>
      <c r="IO73" s="154"/>
      <c r="IP73" s="154"/>
      <c r="IQ73" s="154"/>
      <c r="IR73" s="154"/>
      <c r="IS73" s="154"/>
      <c r="IT73" s="154"/>
      <c r="IU73" s="154"/>
      <c r="IV73" s="154"/>
      <c r="IW73" s="154"/>
    </row>
    <row r="74" spans="1:257" ht="15.75" hidden="1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4"/>
      <c r="FG74" s="154"/>
      <c r="FH74" s="154"/>
      <c r="FI74" s="154"/>
      <c r="FJ74" s="154"/>
      <c r="FK74" s="154"/>
      <c r="FL74" s="154"/>
      <c r="FM74" s="154"/>
      <c r="FN74" s="154"/>
      <c r="FO74" s="154"/>
      <c r="FP74" s="154"/>
      <c r="FQ74" s="154"/>
      <c r="FR74" s="154"/>
      <c r="FS74" s="154"/>
      <c r="FT74" s="154"/>
      <c r="FU74" s="154"/>
      <c r="FV74" s="154"/>
      <c r="FW74" s="154"/>
      <c r="FX74" s="154"/>
      <c r="FY74" s="154"/>
      <c r="FZ74" s="154"/>
      <c r="GA74" s="154"/>
      <c r="GB74" s="154"/>
      <c r="GC74" s="154"/>
      <c r="GD74" s="154"/>
      <c r="GE74" s="154"/>
      <c r="GF74" s="154"/>
      <c r="GG74" s="154"/>
      <c r="GH74" s="154"/>
      <c r="GI74" s="154"/>
      <c r="GJ74" s="154"/>
      <c r="GK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  <c r="HF74" s="154"/>
      <c r="HG74" s="154"/>
      <c r="HH74" s="154"/>
      <c r="HI74" s="154"/>
      <c r="HJ74" s="154"/>
      <c r="HK74" s="154"/>
      <c r="HL74" s="154"/>
      <c r="HM74" s="154"/>
      <c r="HN74" s="154"/>
      <c r="HO74" s="154"/>
      <c r="HP74" s="154"/>
      <c r="HQ74" s="154"/>
      <c r="HR74" s="154"/>
      <c r="HS74" s="154"/>
      <c r="HT74" s="154"/>
      <c r="HU74" s="154"/>
      <c r="HV74" s="154"/>
      <c r="HW74" s="154"/>
      <c r="HX74" s="154"/>
      <c r="HY74" s="154"/>
      <c r="HZ74" s="154"/>
      <c r="IA74" s="154"/>
      <c r="IB74" s="154"/>
      <c r="IC74" s="154"/>
      <c r="ID74" s="154"/>
      <c r="IE74" s="154"/>
      <c r="IF74" s="154"/>
      <c r="IG74" s="154"/>
      <c r="IH74" s="154"/>
      <c r="II74" s="154"/>
      <c r="IJ74" s="154"/>
      <c r="IK74" s="154"/>
      <c r="IL74" s="154"/>
      <c r="IM74" s="154"/>
      <c r="IN74" s="154"/>
      <c r="IO74" s="154"/>
      <c r="IP74" s="154"/>
      <c r="IQ74" s="154"/>
      <c r="IR74" s="154"/>
      <c r="IS74" s="154"/>
      <c r="IT74" s="154"/>
      <c r="IU74" s="154"/>
      <c r="IV74" s="154"/>
      <c r="IW74" s="154"/>
    </row>
    <row r="75" spans="1:257" ht="15.75" hidden="1">
      <c r="B75" s="154" t="s">
        <v>180</v>
      </c>
      <c r="C75" s="154"/>
      <c r="D75" s="154"/>
      <c r="E75" s="154"/>
      <c r="F75" s="216"/>
      <c r="G75" s="216"/>
      <c r="H75" s="216"/>
      <c r="I75" s="216"/>
      <c r="J75" s="216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4"/>
      <c r="FO75" s="154"/>
      <c r="FP75" s="154"/>
      <c r="FQ75" s="154"/>
      <c r="FR75" s="154"/>
      <c r="FS75" s="154"/>
      <c r="FT75" s="154"/>
      <c r="FU75" s="154"/>
      <c r="FV75" s="154"/>
      <c r="FW75" s="154"/>
      <c r="FX75" s="154"/>
      <c r="FY75" s="154"/>
      <c r="FZ75" s="154"/>
      <c r="GA75" s="154"/>
      <c r="GB75" s="154"/>
      <c r="GC75" s="154"/>
      <c r="GD75" s="154"/>
      <c r="GE75" s="154"/>
      <c r="GF75" s="154"/>
      <c r="GG75" s="154"/>
      <c r="GH75" s="154"/>
      <c r="GI75" s="154"/>
      <c r="GJ75" s="154"/>
      <c r="GK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  <c r="HF75" s="154"/>
      <c r="HG75" s="154"/>
      <c r="HH75" s="154"/>
      <c r="HI75" s="154"/>
      <c r="HJ75" s="154"/>
      <c r="HK75" s="154"/>
      <c r="HL75" s="154"/>
      <c r="HM75" s="154"/>
      <c r="HN75" s="154"/>
      <c r="HO75" s="154"/>
      <c r="HP75" s="154"/>
      <c r="HQ75" s="154"/>
      <c r="HR75" s="154"/>
      <c r="HS75" s="154"/>
      <c r="HT75" s="154"/>
      <c r="HU75" s="154"/>
      <c r="HV75" s="154"/>
      <c r="HW75" s="154"/>
      <c r="HX75" s="154"/>
      <c r="HY75" s="154"/>
      <c r="HZ75" s="154"/>
      <c r="IA75" s="154"/>
      <c r="IB75" s="154"/>
      <c r="IC75" s="154"/>
      <c r="ID75" s="154"/>
      <c r="IE75" s="154"/>
      <c r="IF75" s="154"/>
      <c r="IG75" s="154"/>
      <c r="IH75" s="154"/>
      <c r="II75" s="154"/>
      <c r="IJ75" s="154"/>
      <c r="IK75" s="154"/>
      <c r="IL75" s="154"/>
      <c r="IM75" s="154"/>
      <c r="IN75" s="154"/>
      <c r="IO75" s="154"/>
      <c r="IP75" s="154"/>
      <c r="IQ75" s="154"/>
      <c r="IR75" s="154"/>
      <c r="IS75" s="154"/>
      <c r="IT75" s="154"/>
      <c r="IU75" s="154"/>
      <c r="IV75" s="154"/>
      <c r="IW75" s="154"/>
    </row>
    <row r="76" spans="1:257" ht="15.75" hidden="1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  <c r="IR76" s="154"/>
      <c r="IS76" s="154"/>
      <c r="IT76" s="154"/>
      <c r="IU76" s="154"/>
      <c r="IV76" s="154"/>
      <c r="IW76" s="154"/>
    </row>
    <row r="77" spans="1:257" ht="15.75" hidden="1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  <c r="GC77" s="154"/>
      <c r="GD77" s="154"/>
      <c r="GE77" s="154"/>
      <c r="GF77" s="154"/>
      <c r="GG77" s="154"/>
      <c r="GH77" s="154"/>
      <c r="GI77" s="154"/>
      <c r="GJ77" s="154"/>
      <c r="GK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  <c r="HF77" s="154"/>
      <c r="HG77" s="154"/>
      <c r="HH77" s="154"/>
      <c r="HI77" s="154"/>
      <c r="HJ77" s="154"/>
      <c r="HK77" s="154"/>
      <c r="HL77" s="154"/>
      <c r="HM77" s="154"/>
      <c r="HN77" s="154"/>
      <c r="HO77" s="154"/>
      <c r="HP77" s="154"/>
      <c r="HQ77" s="154"/>
      <c r="HR77" s="154"/>
      <c r="HS77" s="154"/>
      <c r="HT77" s="154"/>
      <c r="HU77" s="154"/>
      <c r="HV77" s="154"/>
      <c r="HW77" s="154"/>
      <c r="HX77" s="154"/>
      <c r="HY77" s="154"/>
      <c r="HZ77" s="154"/>
      <c r="IA77" s="154"/>
      <c r="IB77" s="154"/>
      <c r="IC77" s="154"/>
      <c r="ID77" s="154"/>
      <c r="IE77" s="154"/>
      <c r="IF77" s="154"/>
      <c r="IG77" s="154"/>
      <c r="IH77" s="154"/>
      <c r="II77" s="154"/>
      <c r="IJ77" s="154"/>
      <c r="IK77" s="154"/>
      <c r="IL77" s="154"/>
      <c r="IM77" s="154"/>
      <c r="IN77" s="154"/>
      <c r="IO77" s="154"/>
      <c r="IP77" s="154"/>
      <c r="IQ77" s="154"/>
      <c r="IR77" s="154"/>
      <c r="IS77" s="154"/>
      <c r="IT77" s="154"/>
      <c r="IU77" s="154"/>
      <c r="IV77" s="154"/>
      <c r="IW77" s="154"/>
    </row>
    <row r="78" spans="1:257" ht="15.75" hidden="1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/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154"/>
      <c r="IG78" s="154"/>
      <c r="IH78" s="154"/>
      <c r="II78" s="154"/>
      <c r="IJ78" s="154"/>
      <c r="IK78" s="154"/>
      <c r="IL78" s="154"/>
      <c r="IM78" s="154"/>
      <c r="IN78" s="154"/>
      <c r="IO78" s="154"/>
      <c r="IP78" s="154"/>
      <c r="IQ78" s="154"/>
      <c r="IR78" s="154"/>
      <c r="IS78" s="154"/>
      <c r="IT78" s="154"/>
      <c r="IU78" s="154"/>
      <c r="IV78" s="154"/>
      <c r="IW78" s="154"/>
    </row>
    <row r="79" spans="1:257" ht="15.75" hidden="1">
      <c r="B79" s="154"/>
      <c r="C79" s="154"/>
      <c r="D79" s="154"/>
      <c r="E79" s="154"/>
      <c r="F79" s="154"/>
      <c r="G79" s="154"/>
      <c r="H79" s="183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154"/>
      <c r="IG79" s="154"/>
      <c r="IH79" s="154"/>
      <c r="II79" s="154"/>
      <c r="IJ79" s="154"/>
      <c r="IK79" s="154"/>
      <c r="IL79" s="154"/>
      <c r="IM79" s="154"/>
      <c r="IN79" s="154"/>
      <c r="IO79" s="154"/>
      <c r="IP79" s="154"/>
      <c r="IQ79" s="154"/>
      <c r="IR79" s="154"/>
      <c r="IS79" s="154"/>
      <c r="IT79" s="154"/>
      <c r="IU79" s="154"/>
      <c r="IV79" s="154"/>
      <c r="IW79" s="154"/>
    </row>
    <row r="80" spans="1:257" ht="15.75" hidden="1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/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154"/>
      <c r="IG80" s="154"/>
      <c r="IH80" s="154"/>
      <c r="II80" s="154"/>
      <c r="IJ80" s="154"/>
      <c r="IK80" s="154"/>
      <c r="IL80" s="154"/>
      <c r="IM80" s="154"/>
      <c r="IN80" s="154"/>
      <c r="IO80" s="154"/>
      <c r="IP80" s="154"/>
      <c r="IQ80" s="154"/>
      <c r="IR80" s="154"/>
      <c r="IS80" s="154"/>
      <c r="IT80" s="154"/>
      <c r="IU80" s="154"/>
      <c r="IV80" s="154"/>
      <c r="IW80" s="154"/>
    </row>
    <row r="81" spans="2:257" ht="15.75" hidden="1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  <c r="IR81" s="154"/>
      <c r="IS81" s="154"/>
      <c r="IT81" s="154"/>
      <c r="IU81" s="154"/>
      <c r="IV81" s="154"/>
      <c r="IW81" s="154"/>
    </row>
    <row r="82" spans="2:257" ht="15.75" hidden="1">
      <c r="B82" s="154"/>
      <c r="C82" s="154"/>
      <c r="D82" s="216"/>
      <c r="E82" s="154"/>
      <c r="F82" s="219"/>
      <c r="G82" s="216"/>
      <c r="H82" s="216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  <c r="HY82" s="154"/>
      <c r="HZ82" s="154"/>
      <c r="IA82" s="154"/>
      <c r="IB82" s="154"/>
      <c r="IC82" s="154"/>
      <c r="ID82" s="154"/>
      <c r="IE82" s="154"/>
      <c r="IF82" s="154"/>
      <c r="IG82" s="154"/>
      <c r="IH82" s="154"/>
      <c r="II82" s="154"/>
      <c r="IJ82" s="154"/>
      <c r="IK82" s="154"/>
      <c r="IL82" s="154"/>
      <c r="IM82" s="154"/>
      <c r="IN82" s="154"/>
      <c r="IO82" s="154"/>
      <c r="IP82" s="154"/>
      <c r="IQ82" s="154"/>
      <c r="IR82" s="154"/>
      <c r="IS82" s="154"/>
      <c r="IT82" s="154"/>
      <c r="IU82" s="154"/>
      <c r="IV82" s="154"/>
      <c r="IW82" s="154"/>
    </row>
    <row r="83" spans="2:257" ht="15.75" hidden="1">
      <c r="B83" s="154"/>
      <c r="C83" s="154"/>
      <c r="D83" s="154"/>
      <c r="E83" s="154"/>
      <c r="F83" s="216"/>
      <c r="G83" s="216"/>
      <c r="H83" s="216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  <c r="IR83" s="154"/>
      <c r="IS83" s="154"/>
      <c r="IT83" s="154"/>
      <c r="IU83" s="154"/>
      <c r="IV83" s="154"/>
      <c r="IW83" s="154"/>
    </row>
    <row r="84" spans="2:257" ht="15.75" hidden="1"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  <c r="HW84" s="154"/>
      <c r="HX84" s="154"/>
      <c r="HY84" s="154"/>
      <c r="HZ84" s="154"/>
      <c r="IA84" s="154"/>
      <c r="IB84" s="154"/>
      <c r="IC84" s="154"/>
      <c r="ID84" s="154"/>
      <c r="IE84" s="154"/>
      <c r="IF84" s="154"/>
      <c r="IG84" s="154"/>
      <c r="IH84" s="154"/>
      <c r="II84" s="154"/>
      <c r="IJ84" s="154"/>
      <c r="IK84" s="154"/>
      <c r="IL84" s="154"/>
      <c r="IM84" s="154"/>
      <c r="IN84" s="154"/>
      <c r="IO84" s="154"/>
      <c r="IP84" s="154"/>
      <c r="IQ84" s="154"/>
      <c r="IR84" s="154"/>
      <c r="IS84" s="154"/>
      <c r="IT84" s="154"/>
      <c r="IU84" s="154"/>
      <c r="IV84" s="154"/>
      <c r="IW84" s="154"/>
    </row>
    <row r="85" spans="2:257" ht="15.75" hidden="1"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4"/>
      <c r="FO85" s="154"/>
      <c r="FP85" s="154"/>
      <c r="FQ85" s="154"/>
      <c r="FR85" s="154"/>
      <c r="FS85" s="154"/>
      <c r="FT85" s="154"/>
      <c r="FU85" s="154"/>
      <c r="FV85" s="154"/>
      <c r="FW85" s="154"/>
      <c r="FX85" s="154"/>
      <c r="FY85" s="154"/>
      <c r="FZ85" s="154"/>
      <c r="GA85" s="154"/>
      <c r="GB85" s="154"/>
      <c r="GC85" s="154"/>
      <c r="GD85" s="154"/>
      <c r="GE85" s="154"/>
      <c r="GF85" s="154"/>
      <c r="GG85" s="154"/>
      <c r="GH85" s="154"/>
      <c r="GI85" s="154"/>
      <c r="GJ85" s="154"/>
      <c r="GK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  <c r="HF85" s="154"/>
      <c r="HG85" s="154"/>
      <c r="HH85" s="154"/>
      <c r="HI85" s="154"/>
      <c r="HJ85" s="154"/>
      <c r="HK85" s="154"/>
      <c r="HL85" s="154"/>
      <c r="HM85" s="154"/>
      <c r="HN85" s="154"/>
      <c r="HO85" s="154"/>
      <c r="HP85" s="154"/>
      <c r="HQ85" s="154"/>
      <c r="HR85" s="154"/>
      <c r="HS85" s="154"/>
      <c r="HT85" s="154"/>
      <c r="HU85" s="154"/>
      <c r="HV85" s="154"/>
      <c r="HW85" s="154"/>
      <c r="HX85" s="154"/>
      <c r="HY85" s="154"/>
      <c r="HZ85" s="154"/>
      <c r="IA85" s="154"/>
      <c r="IB85" s="154"/>
      <c r="IC85" s="154"/>
      <c r="ID85" s="154"/>
      <c r="IE85" s="154"/>
      <c r="IF85" s="154"/>
      <c r="IG85" s="154"/>
      <c r="IH85" s="154"/>
      <c r="II85" s="154"/>
      <c r="IJ85" s="154"/>
      <c r="IK85" s="154"/>
      <c r="IL85" s="154"/>
      <c r="IM85" s="154"/>
      <c r="IN85" s="154"/>
      <c r="IO85" s="154"/>
      <c r="IP85" s="154"/>
      <c r="IQ85" s="154"/>
      <c r="IR85" s="154"/>
      <c r="IS85" s="154"/>
      <c r="IT85" s="154"/>
      <c r="IU85" s="154"/>
      <c r="IV85" s="154"/>
      <c r="IW85" s="154"/>
    </row>
    <row r="86" spans="2:257" ht="15.75" hidden="1"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  <c r="HW86" s="154"/>
      <c r="HX86" s="154"/>
      <c r="HY86" s="154"/>
      <c r="HZ86" s="154"/>
      <c r="IA86" s="154"/>
      <c r="IB86" s="154"/>
      <c r="IC86" s="154"/>
      <c r="ID86" s="154"/>
      <c r="IE86" s="154"/>
      <c r="IF86" s="154"/>
      <c r="IG86" s="154"/>
      <c r="IH86" s="154"/>
      <c r="II86" s="154"/>
      <c r="IJ86" s="154"/>
      <c r="IK86" s="154"/>
      <c r="IL86" s="154"/>
      <c r="IM86" s="154"/>
      <c r="IN86" s="154"/>
      <c r="IO86" s="154"/>
      <c r="IP86" s="154"/>
      <c r="IQ86" s="154"/>
      <c r="IR86" s="154"/>
      <c r="IS86" s="154"/>
      <c r="IT86" s="154"/>
      <c r="IU86" s="154"/>
      <c r="IV86" s="154"/>
      <c r="IW86" s="154"/>
    </row>
    <row r="87" spans="2:257" ht="15.75" hidden="1"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  <c r="IR87" s="154"/>
      <c r="IS87" s="154"/>
      <c r="IT87" s="154"/>
      <c r="IU87" s="154"/>
      <c r="IV87" s="154"/>
      <c r="IW87" s="154"/>
    </row>
    <row r="88" spans="2:257" ht="15.75"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  <c r="IR88" s="154"/>
      <c r="IS88" s="154"/>
      <c r="IT88" s="154"/>
      <c r="IU88" s="154"/>
      <c r="IV88" s="154"/>
      <c r="IW88" s="154"/>
    </row>
    <row r="89" spans="2:257" ht="15.75"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  <c r="GC89" s="154"/>
      <c r="GD89" s="154"/>
      <c r="GE89" s="154"/>
      <c r="GF89" s="154"/>
      <c r="GG89" s="154"/>
      <c r="GH89" s="154"/>
      <c r="GI89" s="154"/>
      <c r="GJ89" s="154"/>
      <c r="GK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  <c r="HF89" s="154"/>
      <c r="HG89" s="154"/>
      <c r="HH89" s="154"/>
      <c r="HI89" s="154"/>
      <c r="HJ89" s="154"/>
      <c r="HK89" s="154"/>
      <c r="HL89" s="154"/>
      <c r="HM89" s="154"/>
      <c r="HN89" s="154"/>
      <c r="HO89" s="154"/>
      <c r="HP89" s="154"/>
      <c r="HQ89" s="154"/>
      <c r="HR89" s="154"/>
      <c r="HS89" s="154"/>
      <c r="HT89" s="154"/>
      <c r="HU89" s="154"/>
      <c r="HV89" s="154"/>
      <c r="HW89" s="154"/>
      <c r="HX89" s="154"/>
      <c r="HY89" s="154"/>
      <c r="HZ89" s="154"/>
      <c r="IA89" s="154"/>
      <c r="IB89" s="154"/>
      <c r="IC89" s="154"/>
      <c r="ID89" s="154"/>
      <c r="IE89" s="154"/>
      <c r="IF89" s="154"/>
      <c r="IG89" s="154"/>
      <c r="IH89" s="154"/>
      <c r="II89" s="154"/>
      <c r="IJ89" s="154"/>
      <c r="IK89" s="154"/>
      <c r="IL89" s="154"/>
      <c r="IM89" s="154"/>
      <c r="IN89" s="154"/>
      <c r="IO89" s="154"/>
      <c r="IP89" s="154"/>
      <c r="IQ89" s="154"/>
      <c r="IR89" s="154"/>
      <c r="IS89" s="154"/>
      <c r="IT89" s="154"/>
      <c r="IU89" s="154"/>
      <c r="IV89" s="154"/>
      <c r="IW89" s="154"/>
    </row>
  </sheetData>
  <mergeCells count="18">
    <mergeCell ref="A38:K38"/>
    <mergeCell ref="A44:K44"/>
    <mergeCell ref="B53:E53"/>
    <mergeCell ref="B54:E54"/>
    <mergeCell ref="A16:K16"/>
    <mergeCell ref="B52:E52"/>
    <mergeCell ref="A7:K7"/>
    <mergeCell ref="A8:K8"/>
    <mergeCell ref="A10:A11"/>
    <mergeCell ref="B10:B11"/>
    <mergeCell ref="C10:C12"/>
    <mergeCell ref="D10:E10"/>
    <mergeCell ref="F10:K10"/>
    <mergeCell ref="D11:E11"/>
    <mergeCell ref="F11:G11"/>
    <mergeCell ref="H11:I11"/>
    <mergeCell ref="J11:K11"/>
    <mergeCell ref="A32:K32"/>
  </mergeCells>
  <pageMargins left="0.25" right="0.25" top="0.75" bottom="0.75" header="0.3" footer="0.3"/>
  <pageSetup paperSize="9" scale="77" orientation="landscape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I33"/>
  <sheetViews>
    <sheetView view="pageBreakPreview" zoomScale="85" zoomScaleSheetLayoutView="85" workbookViewId="0">
      <selection activeCell="G9" sqref="G9"/>
    </sheetView>
  </sheetViews>
  <sheetFormatPr defaultRowHeight="15"/>
  <cols>
    <col min="1" max="1" width="7.140625" customWidth="1"/>
    <col min="2" max="2" width="31.5703125" customWidth="1"/>
    <col min="3" max="3" width="11.7109375" bestFit="1" customWidth="1"/>
    <col min="4" max="4" width="11.7109375" customWidth="1"/>
    <col min="5" max="5" width="12.5703125" customWidth="1"/>
    <col min="6" max="6" width="12" customWidth="1"/>
    <col min="7" max="7" width="11.140625" customWidth="1"/>
  </cols>
  <sheetData>
    <row r="3" spans="1:9" ht="15.75">
      <c r="B3" s="470" t="s">
        <v>181</v>
      </c>
      <c r="C3" s="470"/>
      <c r="D3" s="470"/>
      <c r="E3" s="470"/>
    </row>
    <row r="4" spans="1:9" ht="15.75">
      <c r="B4" s="470" t="s">
        <v>300</v>
      </c>
      <c r="C4" s="470"/>
      <c r="D4" s="470"/>
      <c r="E4" s="470"/>
      <c r="F4" s="470"/>
    </row>
    <row r="5" spans="1:9" ht="15.75">
      <c r="B5" s="470" t="s">
        <v>182</v>
      </c>
      <c r="C5" s="470"/>
      <c r="D5" s="470"/>
      <c r="E5" s="470"/>
    </row>
    <row r="7" spans="1:9" ht="15.75" thickBot="1"/>
    <row r="8" spans="1:9" ht="105.75" thickBot="1">
      <c r="A8" s="10"/>
      <c r="B8" s="259"/>
      <c r="C8" s="259"/>
      <c r="D8" s="100" t="s">
        <v>183</v>
      </c>
      <c r="E8" s="260" t="s">
        <v>184</v>
      </c>
      <c r="F8" s="404" t="s">
        <v>185</v>
      </c>
      <c r="G8" s="261" t="s">
        <v>301</v>
      </c>
    </row>
    <row r="9" spans="1:9">
      <c r="A9" s="15"/>
      <c r="B9" s="262" t="s">
        <v>186</v>
      </c>
      <c r="C9" s="262" t="s">
        <v>187</v>
      </c>
      <c r="D9" s="263">
        <v>6235.31</v>
      </c>
      <c r="E9" s="264">
        <v>4272.7604000000001</v>
      </c>
      <c r="F9" s="264">
        <v>4899</v>
      </c>
      <c r="G9" s="414">
        <v>4276.6958000000004</v>
      </c>
    </row>
    <row r="10" spans="1:9">
      <c r="A10" s="39"/>
      <c r="B10" s="266" t="s">
        <v>188</v>
      </c>
      <c r="C10" s="266" t="s">
        <v>189</v>
      </c>
      <c r="D10" s="267">
        <v>1247.0619999999999</v>
      </c>
      <c r="E10" s="268">
        <v>854.5521</v>
      </c>
      <c r="F10" s="268">
        <v>979.8</v>
      </c>
      <c r="G10" s="415">
        <v>855.33500000000004</v>
      </c>
    </row>
    <row r="11" spans="1:9">
      <c r="A11" s="39"/>
      <c r="B11" s="266" t="s">
        <v>190</v>
      </c>
      <c r="C11" s="266" t="s">
        <v>187</v>
      </c>
      <c r="D11" s="267">
        <f>D9+D10</f>
        <v>7482.3720000000003</v>
      </c>
      <c r="E11" s="268">
        <v>5127.3125</v>
      </c>
      <c r="F11" s="268">
        <v>5878.8</v>
      </c>
      <c r="G11" s="415">
        <f>G10+G9</f>
        <v>5132.0308000000005</v>
      </c>
    </row>
    <row r="12" spans="1:9">
      <c r="A12" s="39"/>
      <c r="B12" s="266"/>
      <c r="C12" s="266"/>
      <c r="D12" s="267"/>
      <c r="E12" s="268"/>
      <c r="F12" s="268"/>
      <c r="G12" s="415"/>
      <c r="I12" s="265"/>
    </row>
    <row r="13" spans="1:9" ht="30">
      <c r="A13" s="39"/>
      <c r="B13" s="79" t="s">
        <v>191</v>
      </c>
      <c r="C13" s="266" t="s">
        <v>187</v>
      </c>
      <c r="D13" s="267">
        <v>302.5</v>
      </c>
      <c r="E13" s="268">
        <v>157.19</v>
      </c>
      <c r="F13" s="268">
        <v>157.19</v>
      </c>
      <c r="G13" s="415">
        <v>157.19</v>
      </c>
    </row>
    <row r="14" spans="1:9">
      <c r="A14" s="39"/>
      <c r="B14" s="266" t="s">
        <v>188</v>
      </c>
      <c r="C14" s="266" t="s">
        <v>189</v>
      </c>
      <c r="D14" s="267">
        <v>60.5</v>
      </c>
      <c r="E14" s="268">
        <v>31.44</v>
      </c>
      <c r="F14" s="268">
        <v>31.44</v>
      </c>
      <c r="G14" s="415">
        <v>31.44</v>
      </c>
    </row>
    <row r="15" spans="1:9">
      <c r="A15" s="39"/>
      <c r="B15" s="266" t="s">
        <v>190</v>
      </c>
      <c r="C15" s="266" t="s">
        <v>187</v>
      </c>
      <c r="D15" s="267">
        <f>D13+D14</f>
        <v>363</v>
      </c>
      <c r="E15" s="268">
        <v>188.63</v>
      </c>
      <c r="F15" s="268">
        <v>188.63</v>
      </c>
      <c r="G15" s="415">
        <f>G14+G13</f>
        <v>188.63</v>
      </c>
    </row>
    <row r="16" spans="1:9">
      <c r="A16" s="39"/>
      <c r="B16" s="266"/>
      <c r="C16" s="266"/>
      <c r="D16" s="267"/>
      <c r="E16" s="268"/>
      <c r="F16" s="268"/>
      <c r="G16" s="415"/>
    </row>
    <row r="17" spans="1:7" ht="30">
      <c r="A17" s="39"/>
      <c r="B17" s="79" t="s">
        <v>192</v>
      </c>
      <c r="C17" s="266" t="s">
        <v>187</v>
      </c>
      <c r="D17" s="267">
        <v>430.2</v>
      </c>
      <c r="E17" s="268">
        <v>430.2</v>
      </c>
      <c r="F17" s="268">
        <v>430.2</v>
      </c>
      <c r="G17" s="415">
        <v>430.2</v>
      </c>
    </row>
    <row r="18" spans="1:7">
      <c r="A18" s="39"/>
      <c r="B18" s="266" t="s">
        <v>188</v>
      </c>
      <c r="C18" s="266" t="s">
        <v>189</v>
      </c>
      <c r="D18" s="267">
        <v>86.04</v>
      </c>
      <c r="E18" s="268">
        <v>86.04</v>
      </c>
      <c r="F18" s="268">
        <v>86.04</v>
      </c>
      <c r="G18" s="415">
        <v>86.04</v>
      </c>
    </row>
    <row r="19" spans="1:7">
      <c r="A19" s="39"/>
      <c r="B19" s="266" t="s">
        <v>190</v>
      </c>
      <c r="C19" s="266" t="s">
        <v>187</v>
      </c>
      <c r="D19" s="267">
        <f>D17+D18</f>
        <v>516.24</v>
      </c>
      <c r="E19" s="268">
        <v>516.24</v>
      </c>
      <c r="F19" s="268">
        <v>516.24</v>
      </c>
      <c r="G19" s="415">
        <v>516.24</v>
      </c>
    </row>
    <row r="20" spans="1:7">
      <c r="A20" s="39"/>
      <c r="B20" s="266"/>
      <c r="C20" s="266"/>
      <c r="D20" s="267"/>
      <c r="E20" s="268"/>
      <c r="F20" s="268"/>
      <c r="G20" s="415"/>
    </row>
    <row r="21" spans="1:7" ht="15.75" thickBot="1">
      <c r="A21" s="21"/>
      <c r="B21" s="269"/>
      <c r="C21" s="269"/>
      <c r="D21" s="270"/>
      <c r="E21" s="271"/>
      <c r="F21" s="271"/>
      <c r="G21" s="416"/>
    </row>
    <row r="22" spans="1:7" ht="15.75">
      <c r="A22" s="272"/>
      <c r="B22" s="273" t="s">
        <v>193</v>
      </c>
      <c r="C22" s="273" t="s">
        <v>187</v>
      </c>
      <c r="D22" s="274">
        <f>D9+D13+D17</f>
        <v>6968.01</v>
      </c>
      <c r="E22" s="275"/>
      <c r="F22" s="287"/>
      <c r="G22" s="276"/>
    </row>
    <row r="23" spans="1:7" ht="16.5" thickBot="1">
      <c r="A23" s="277"/>
      <c r="B23" s="278" t="s">
        <v>194</v>
      </c>
      <c r="C23" s="278" t="s">
        <v>187</v>
      </c>
      <c r="D23" s="279">
        <f>D11+D15+D19</f>
        <v>8361.612000000001</v>
      </c>
      <c r="E23" s="280"/>
      <c r="F23" s="290"/>
      <c r="G23" s="281"/>
    </row>
    <row r="24" spans="1:7" ht="16.5" thickBot="1">
      <c r="A24" s="405"/>
      <c r="B24" s="406"/>
      <c r="C24" s="406"/>
      <c r="D24" s="407"/>
      <c r="E24" s="408"/>
      <c r="F24" s="409"/>
      <c r="G24" s="410"/>
    </row>
    <row r="25" spans="1:7" ht="30">
      <c r="A25" s="411"/>
      <c r="B25" s="327" t="s">
        <v>195</v>
      </c>
      <c r="C25" s="328" t="s">
        <v>187</v>
      </c>
      <c r="D25" s="412"/>
      <c r="E25" s="413">
        <f>E9+E13+E17</f>
        <v>4860.1503999999995</v>
      </c>
      <c r="F25" s="264"/>
      <c r="G25" s="414"/>
    </row>
    <row r="26" spans="1:7" ht="16.5" thickBot="1">
      <c r="A26" s="277"/>
      <c r="B26" s="278" t="s">
        <v>196</v>
      </c>
      <c r="C26" s="278" t="s">
        <v>187</v>
      </c>
      <c r="D26" s="279"/>
      <c r="E26" s="280">
        <f>E11+E15+E19</f>
        <v>5832.1824999999999</v>
      </c>
      <c r="F26" s="290"/>
      <c r="G26" s="415"/>
    </row>
    <row r="27" spans="1:7" ht="15.75" thickBot="1">
      <c r="A27" s="73"/>
      <c r="B27" s="282"/>
      <c r="C27" s="282"/>
      <c r="D27" s="283"/>
      <c r="E27" s="285"/>
      <c r="F27" s="285"/>
      <c r="G27" s="416"/>
    </row>
    <row r="28" spans="1:7" ht="30">
      <c r="A28" s="272"/>
      <c r="B28" s="284" t="s">
        <v>195</v>
      </c>
      <c r="C28" s="273" t="s">
        <v>187</v>
      </c>
      <c r="D28" s="286"/>
      <c r="E28" s="287"/>
      <c r="F28" s="275">
        <f>F9+F13+F17</f>
        <v>5486.3899999999994</v>
      </c>
      <c r="G28" s="288">
        <f>G9+G13+G17</f>
        <v>4864.0857999999998</v>
      </c>
    </row>
    <row r="29" spans="1:7" ht="16.5" thickBot="1">
      <c r="A29" s="277"/>
      <c r="B29" s="278" t="s">
        <v>196</v>
      </c>
      <c r="C29" s="278" t="s">
        <v>187</v>
      </c>
      <c r="D29" s="289"/>
      <c r="E29" s="290"/>
      <c r="F29" s="280">
        <f>F11+F15+F19</f>
        <v>6583.67</v>
      </c>
      <c r="G29" s="291">
        <f>G11+G15+G19</f>
        <v>5836.9008000000003</v>
      </c>
    </row>
    <row r="30" spans="1:7">
      <c r="A30" s="262"/>
      <c r="B30" s="262"/>
      <c r="C30" s="262"/>
      <c r="D30" s="263"/>
      <c r="E30" s="264"/>
      <c r="F30" s="264"/>
      <c r="G30" s="263"/>
    </row>
    <row r="31" spans="1:7">
      <c r="D31" s="265"/>
      <c r="E31" s="265"/>
      <c r="F31" s="265"/>
      <c r="G31" s="265"/>
    </row>
    <row r="32" spans="1:7" ht="15.75">
      <c r="B32" s="292" t="s">
        <v>197</v>
      </c>
      <c r="C32" s="292"/>
      <c r="D32" s="292"/>
      <c r="E32" s="292"/>
    </row>
    <row r="33" spans="2:5" ht="15.75">
      <c r="B33" s="292" t="s">
        <v>0</v>
      </c>
      <c r="C33" s="292"/>
      <c r="D33" s="292"/>
      <c r="E33" s="292" t="s">
        <v>177</v>
      </c>
    </row>
  </sheetData>
  <mergeCells count="3">
    <mergeCell ref="B3:E3"/>
    <mergeCell ref="B5:E5"/>
    <mergeCell ref="B4:F4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64"/>
  <sheetViews>
    <sheetView view="pageBreakPreview" zoomScale="60" workbookViewId="0">
      <selection activeCell="I12" sqref="I12"/>
    </sheetView>
  </sheetViews>
  <sheetFormatPr defaultRowHeight="15"/>
  <cols>
    <col min="1" max="1" width="7.140625" customWidth="1"/>
    <col min="2" max="2" width="41.5703125" customWidth="1"/>
    <col min="3" max="3" width="13.140625" customWidth="1"/>
    <col min="4" max="4" width="12.28515625" customWidth="1"/>
    <col min="5" max="5" width="11.5703125" customWidth="1"/>
    <col min="6" max="6" width="14.42578125" customWidth="1"/>
  </cols>
  <sheetData>
    <row r="2" spans="1:6" ht="15.75">
      <c r="B2" s="470" t="s">
        <v>198</v>
      </c>
      <c r="C2" s="470"/>
      <c r="D2" s="470"/>
      <c r="E2" s="470"/>
      <c r="F2" s="470"/>
    </row>
    <row r="3" spans="1:6" ht="15.75">
      <c r="B3" s="470" t="s">
        <v>199</v>
      </c>
      <c r="C3" s="470"/>
      <c r="D3" s="470"/>
      <c r="E3" s="470"/>
      <c r="F3" s="470"/>
    </row>
    <row r="4" spans="1:6" ht="15.75">
      <c r="B4" s="470" t="s">
        <v>200</v>
      </c>
      <c r="C4" s="470"/>
      <c r="D4" s="470"/>
      <c r="E4" s="470"/>
      <c r="F4" s="470"/>
    </row>
    <row r="5" spans="1:6" ht="15.75">
      <c r="B5" s="470" t="s">
        <v>201</v>
      </c>
      <c r="C5" s="470"/>
      <c r="D5" s="470"/>
      <c r="E5" s="470"/>
      <c r="F5" s="470"/>
    </row>
    <row r="6" spans="1:6">
      <c r="F6" t="s">
        <v>298</v>
      </c>
    </row>
    <row r="7" spans="1:6">
      <c r="A7" s="471" t="s">
        <v>202</v>
      </c>
      <c r="B7" s="471" t="s">
        <v>203</v>
      </c>
      <c r="C7" s="472" t="s">
        <v>204</v>
      </c>
      <c r="D7" s="471" t="s">
        <v>205</v>
      </c>
      <c r="E7" s="471"/>
      <c r="F7" s="471"/>
    </row>
    <row r="8" spans="1:6" ht="45" customHeight="1">
      <c r="A8" s="471"/>
      <c r="B8" s="471"/>
      <c r="C8" s="472"/>
      <c r="D8" s="403" t="s">
        <v>12</v>
      </c>
      <c r="E8" s="403" t="s">
        <v>13</v>
      </c>
      <c r="F8" s="403" t="s">
        <v>10</v>
      </c>
    </row>
    <row r="9" spans="1:6" ht="30">
      <c r="A9" s="398">
        <v>1</v>
      </c>
      <c r="B9" s="293" t="s">
        <v>206</v>
      </c>
      <c r="C9" s="398" t="s">
        <v>207</v>
      </c>
      <c r="D9" s="294">
        <v>5485.01</v>
      </c>
      <c r="E9" s="295">
        <v>14232.05</v>
      </c>
      <c r="F9" s="294">
        <f>E9+D9</f>
        <v>19717.059999999998</v>
      </c>
    </row>
    <row r="10" spans="1:6" ht="30">
      <c r="A10" s="398">
        <v>2</v>
      </c>
      <c r="B10" s="22" t="s">
        <v>208</v>
      </c>
      <c r="C10" s="400" t="s">
        <v>209</v>
      </c>
      <c r="D10" s="296">
        <v>31.08</v>
      </c>
      <c r="E10" s="296" t="s">
        <v>210</v>
      </c>
      <c r="F10" s="296"/>
    </row>
    <row r="11" spans="1:6" ht="30">
      <c r="A11" s="473">
        <v>3</v>
      </c>
      <c r="B11" s="22" t="s">
        <v>211</v>
      </c>
      <c r="C11" s="400" t="s">
        <v>209</v>
      </c>
      <c r="D11" s="297">
        <v>5.18</v>
      </c>
      <c r="E11" s="296" t="s">
        <v>210</v>
      </c>
      <c r="F11" s="296"/>
    </row>
    <row r="12" spans="1:6">
      <c r="A12" s="474"/>
      <c r="B12" s="80" t="s">
        <v>212</v>
      </c>
      <c r="C12" s="298" t="s">
        <v>209</v>
      </c>
      <c r="D12" s="299">
        <f>D11*2.199</f>
        <v>11.390819999999998</v>
      </c>
      <c r="E12" s="299" t="s">
        <v>210</v>
      </c>
      <c r="F12" s="299"/>
    </row>
    <row r="13" spans="1:6" ht="30">
      <c r="A13" s="398">
        <v>4</v>
      </c>
      <c r="B13" s="79" t="s">
        <v>213</v>
      </c>
      <c r="C13" s="266" t="s">
        <v>214</v>
      </c>
      <c r="D13" s="294">
        <f>D14*12</f>
        <v>690372.24</v>
      </c>
      <c r="E13" s="294" t="s">
        <v>215</v>
      </c>
      <c r="F13" s="294"/>
    </row>
    <row r="14" spans="1:6" ht="30">
      <c r="A14" s="475">
        <v>5</v>
      </c>
      <c r="B14" s="22" t="s">
        <v>211</v>
      </c>
      <c r="C14" s="400" t="s">
        <v>214</v>
      </c>
      <c r="D14" s="296">
        <v>57531.02</v>
      </c>
      <c r="E14" s="296" t="s">
        <v>210</v>
      </c>
      <c r="F14" s="296"/>
    </row>
    <row r="15" spans="1:6">
      <c r="A15" s="476"/>
      <c r="B15" s="16" t="s">
        <v>212</v>
      </c>
      <c r="C15" s="262" t="s">
        <v>214</v>
      </c>
      <c r="D15" s="300">
        <f>D14*2.199</f>
        <v>126510.71297999998</v>
      </c>
      <c r="E15" s="300" t="s">
        <v>210</v>
      </c>
      <c r="F15" s="300"/>
    </row>
    <row r="16" spans="1:6" ht="30">
      <c r="A16" s="400">
        <v>6</v>
      </c>
      <c r="B16" s="22" t="s">
        <v>216</v>
      </c>
      <c r="C16" s="400" t="s">
        <v>217</v>
      </c>
      <c r="D16" s="296" t="s">
        <v>210</v>
      </c>
      <c r="E16" s="301">
        <v>1007.77</v>
      </c>
      <c r="F16" s="296"/>
    </row>
    <row r="17" spans="1:6" ht="30">
      <c r="A17" s="475">
        <v>7</v>
      </c>
      <c r="B17" s="22" t="s">
        <v>218</v>
      </c>
      <c r="C17" s="400" t="s">
        <v>219</v>
      </c>
      <c r="D17" s="296" t="s">
        <v>210</v>
      </c>
      <c r="E17" s="296">
        <v>23.17</v>
      </c>
      <c r="F17" s="296"/>
    </row>
    <row r="18" spans="1:6">
      <c r="A18" s="476"/>
      <c r="B18" s="16" t="s">
        <v>220</v>
      </c>
      <c r="C18" s="302" t="s">
        <v>219</v>
      </c>
      <c r="D18" s="300" t="s">
        <v>210</v>
      </c>
      <c r="E18" s="300">
        <f>E17* 2.199</f>
        <v>50.950830000000003</v>
      </c>
      <c r="F18" s="299"/>
    </row>
    <row r="19" spans="1:6" ht="45">
      <c r="A19" s="475">
        <v>8</v>
      </c>
      <c r="B19" s="22" t="s">
        <v>221</v>
      </c>
      <c r="C19" s="400" t="s">
        <v>219</v>
      </c>
      <c r="D19" s="296"/>
      <c r="E19" s="303" t="s">
        <v>210</v>
      </c>
      <c r="F19" s="296">
        <v>27.8</v>
      </c>
    </row>
    <row r="20" spans="1:6">
      <c r="A20" s="476"/>
      <c r="B20" s="16" t="s">
        <v>222</v>
      </c>
      <c r="C20" s="304" t="s">
        <v>219</v>
      </c>
      <c r="D20" s="300"/>
      <c r="E20" s="305" t="s">
        <v>210</v>
      </c>
      <c r="F20" s="300">
        <f>F19*2.199</f>
        <v>61.132199999999997</v>
      </c>
    </row>
    <row r="21" spans="1:6" ht="30">
      <c r="A21" s="262"/>
      <c r="B21" s="16" t="s">
        <v>223</v>
      </c>
      <c r="C21" s="401" t="s">
        <v>217</v>
      </c>
      <c r="D21" s="300"/>
      <c r="E21" s="300"/>
      <c r="F21" s="300">
        <v>1396.17</v>
      </c>
    </row>
    <row r="24" spans="1:6">
      <c r="B24" s="306" t="s">
        <v>224</v>
      </c>
    </row>
    <row r="25" spans="1:6">
      <c r="B25" s="306" t="s">
        <v>225</v>
      </c>
      <c r="E25" t="s">
        <v>226</v>
      </c>
    </row>
    <row r="27" spans="1:6">
      <c r="B27" t="s">
        <v>227</v>
      </c>
      <c r="E27" t="s">
        <v>177</v>
      </c>
    </row>
    <row r="39" spans="1:6" ht="15.75">
      <c r="B39" s="470" t="s">
        <v>198</v>
      </c>
      <c r="C39" s="470"/>
      <c r="D39" s="470"/>
      <c r="E39" s="470"/>
      <c r="F39" s="470"/>
    </row>
    <row r="40" spans="1:6" ht="15.75">
      <c r="B40" s="470" t="s">
        <v>199</v>
      </c>
      <c r="C40" s="470"/>
      <c r="D40" s="470"/>
      <c r="E40" s="470"/>
      <c r="F40" s="470"/>
    </row>
    <row r="41" spans="1:6" ht="15.75">
      <c r="B41" s="470" t="s">
        <v>200</v>
      </c>
      <c r="C41" s="470"/>
      <c r="D41" s="470"/>
      <c r="E41" s="470"/>
      <c r="F41" s="470"/>
    </row>
    <row r="42" spans="1:6" ht="15.75">
      <c r="B42" s="470" t="s">
        <v>201</v>
      </c>
      <c r="C42" s="470"/>
      <c r="D42" s="470"/>
      <c r="E42" s="470"/>
      <c r="F42" s="470"/>
    </row>
    <row r="44" spans="1:6">
      <c r="A44" s="471" t="s">
        <v>202</v>
      </c>
      <c r="B44" s="471" t="s">
        <v>203</v>
      </c>
      <c r="C44" s="472" t="s">
        <v>204</v>
      </c>
      <c r="D44" s="471" t="s">
        <v>205</v>
      </c>
      <c r="E44" s="471"/>
      <c r="F44" s="471"/>
    </row>
    <row r="45" spans="1:6" ht="45">
      <c r="A45" s="471"/>
      <c r="B45" s="471"/>
      <c r="C45" s="472"/>
      <c r="D45" s="403" t="s">
        <v>12</v>
      </c>
      <c r="E45" s="403" t="s">
        <v>13</v>
      </c>
      <c r="F45" s="403" t="s">
        <v>10</v>
      </c>
    </row>
    <row r="46" spans="1:6" ht="45">
      <c r="A46" s="398">
        <v>1</v>
      </c>
      <c r="B46" s="293" t="s">
        <v>228</v>
      </c>
      <c r="C46" s="398" t="s">
        <v>207</v>
      </c>
      <c r="D46" s="307">
        <v>4570.84</v>
      </c>
      <c r="E46" s="308">
        <v>16588.580000000002</v>
      </c>
      <c r="F46" s="307">
        <f>E46+D46</f>
        <v>21159.420000000002</v>
      </c>
    </row>
    <row r="47" spans="1:6" ht="30">
      <c r="A47" s="398">
        <v>2</v>
      </c>
      <c r="B47" s="22" t="s">
        <v>208</v>
      </c>
      <c r="C47" s="400" t="s">
        <v>209</v>
      </c>
      <c r="D47" s="309">
        <v>38.880000000000003</v>
      </c>
      <c r="E47" s="25" t="s">
        <v>210</v>
      </c>
      <c r="F47" s="25"/>
    </row>
    <row r="48" spans="1:6" ht="30">
      <c r="A48" s="473">
        <v>3</v>
      </c>
      <c r="B48" s="22" t="s">
        <v>229</v>
      </c>
      <c r="C48" s="400" t="s">
        <v>209</v>
      </c>
      <c r="D48" s="310">
        <v>5.18</v>
      </c>
      <c r="E48" s="25" t="s">
        <v>210</v>
      </c>
      <c r="F48" s="25"/>
    </row>
    <row r="49" spans="1:6">
      <c r="A49" s="474"/>
      <c r="B49" s="80" t="s">
        <v>212</v>
      </c>
      <c r="C49" s="298" t="s">
        <v>209</v>
      </c>
      <c r="D49" s="98">
        <v>10.68</v>
      </c>
      <c r="E49" s="98" t="s">
        <v>210</v>
      </c>
      <c r="F49" s="98"/>
    </row>
    <row r="50" spans="1:6" ht="30">
      <c r="A50" s="398">
        <v>4</v>
      </c>
      <c r="B50" s="79" t="s">
        <v>213</v>
      </c>
      <c r="C50" s="266" t="s">
        <v>214</v>
      </c>
      <c r="D50" s="95">
        <f>D51*12</f>
        <v>690372.24</v>
      </c>
      <c r="E50" s="95" t="s">
        <v>210</v>
      </c>
      <c r="F50" s="95"/>
    </row>
    <row r="51" spans="1:6" ht="30">
      <c r="A51" s="475">
        <v>5</v>
      </c>
      <c r="B51" s="22" t="s">
        <v>230</v>
      </c>
      <c r="C51" s="400" t="s">
        <v>214</v>
      </c>
      <c r="D51" s="309">
        <v>57531.02</v>
      </c>
      <c r="E51" s="25" t="s">
        <v>210</v>
      </c>
      <c r="F51" s="25"/>
    </row>
    <row r="52" spans="1:6">
      <c r="A52" s="476"/>
      <c r="B52" s="16" t="s">
        <v>212</v>
      </c>
      <c r="C52" s="262" t="s">
        <v>214</v>
      </c>
      <c r="D52" s="19">
        <f>D51*2.062</f>
        <v>118628.96323999998</v>
      </c>
      <c r="E52" s="19" t="s">
        <v>210</v>
      </c>
      <c r="F52" s="19"/>
    </row>
    <row r="53" spans="1:6" ht="45">
      <c r="A53" s="400">
        <v>6</v>
      </c>
      <c r="B53" s="22" t="s">
        <v>231</v>
      </c>
      <c r="C53" s="400" t="s">
        <v>217</v>
      </c>
      <c r="D53" s="25" t="s">
        <v>210</v>
      </c>
      <c r="E53" s="311">
        <v>1409.57</v>
      </c>
      <c r="F53" s="25"/>
    </row>
    <row r="54" spans="1:6" ht="30">
      <c r="A54" s="475">
        <v>7</v>
      </c>
      <c r="B54" s="22" t="s">
        <v>232</v>
      </c>
      <c r="C54" s="400" t="s">
        <v>219</v>
      </c>
      <c r="D54" s="25" t="s">
        <v>210</v>
      </c>
      <c r="E54" s="25">
        <v>67.03</v>
      </c>
      <c r="F54" s="25"/>
    </row>
    <row r="55" spans="1:6">
      <c r="A55" s="476"/>
      <c r="B55" s="16" t="s">
        <v>220</v>
      </c>
      <c r="C55" s="302" t="s">
        <v>219</v>
      </c>
      <c r="D55" s="19" t="s">
        <v>210</v>
      </c>
      <c r="E55" s="19">
        <v>32.4</v>
      </c>
      <c r="F55" s="98"/>
    </row>
    <row r="56" spans="1:6" ht="45">
      <c r="A56" s="475">
        <v>8</v>
      </c>
      <c r="B56" s="22" t="s">
        <v>221</v>
      </c>
      <c r="C56" s="400" t="s">
        <v>219</v>
      </c>
      <c r="D56" s="25"/>
      <c r="E56" s="312"/>
      <c r="F56" s="25">
        <v>19.98</v>
      </c>
    </row>
    <row r="57" spans="1:6">
      <c r="A57" s="476"/>
      <c r="B57" s="16" t="s">
        <v>222</v>
      </c>
      <c r="C57" s="304" t="s">
        <v>219</v>
      </c>
      <c r="D57" s="19"/>
      <c r="E57" s="313"/>
      <c r="F57" s="19">
        <v>41.34</v>
      </c>
    </row>
    <row r="58" spans="1:6" ht="30">
      <c r="A58" s="262"/>
      <c r="B58" s="16" t="s">
        <v>223</v>
      </c>
      <c r="C58" s="401" t="s">
        <v>217</v>
      </c>
      <c r="D58" s="19"/>
      <c r="E58" s="19"/>
      <c r="F58" s="314">
        <v>1797.9659999999999</v>
      </c>
    </row>
    <row r="61" spans="1:6">
      <c r="B61" s="306" t="s">
        <v>224</v>
      </c>
    </row>
    <row r="62" spans="1:6">
      <c r="B62" s="306" t="s">
        <v>225</v>
      </c>
      <c r="E62" t="s">
        <v>226</v>
      </c>
    </row>
    <row r="64" spans="1:6">
      <c r="B64" t="s">
        <v>227</v>
      </c>
      <c r="E64" t="s">
        <v>177</v>
      </c>
    </row>
  </sheetData>
  <mergeCells count="24">
    <mergeCell ref="A48:A49"/>
    <mergeCell ref="A51:A52"/>
    <mergeCell ref="A54:A55"/>
    <mergeCell ref="A56:A57"/>
    <mergeCell ref="B40:F40"/>
    <mergeCell ref="B41:F41"/>
    <mergeCell ref="B42:F42"/>
    <mergeCell ref="A44:A45"/>
    <mergeCell ref="B44:B45"/>
    <mergeCell ref="C44:C45"/>
    <mergeCell ref="D44:F44"/>
    <mergeCell ref="A11:A12"/>
    <mergeCell ref="A14:A15"/>
    <mergeCell ref="A17:A18"/>
    <mergeCell ref="A19:A20"/>
    <mergeCell ref="B39:F39"/>
    <mergeCell ref="B2:F2"/>
    <mergeCell ref="B3:F3"/>
    <mergeCell ref="B4:F4"/>
    <mergeCell ref="B5:F5"/>
    <mergeCell ref="A7:A8"/>
    <mergeCell ref="B7:B8"/>
    <mergeCell ref="C7:C8"/>
    <mergeCell ref="D7:F7"/>
  </mergeCells>
  <pageMargins left="0.7" right="0.7" top="0.75" bottom="0.75" header="0.3" footer="0.3"/>
  <pageSetup paperSize="9" scale="8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0"/>
  <sheetViews>
    <sheetView view="pageBreakPreview" zoomScale="60" workbookViewId="0">
      <selection activeCell="P18" sqref="P18"/>
    </sheetView>
  </sheetViews>
  <sheetFormatPr defaultRowHeight="15"/>
  <cols>
    <col min="1" max="1" width="7.140625" customWidth="1"/>
    <col min="2" max="2" width="41.5703125" customWidth="1"/>
    <col min="3" max="3" width="15.140625" customWidth="1"/>
    <col min="4" max="4" width="12.28515625" customWidth="1"/>
    <col min="5" max="5" width="11.5703125" customWidth="1"/>
    <col min="6" max="6" width="14.42578125" customWidth="1"/>
  </cols>
  <sheetData>
    <row r="2" spans="1:6" ht="15.75">
      <c r="B2" s="470" t="s">
        <v>198</v>
      </c>
      <c r="C2" s="470"/>
      <c r="D2" s="470"/>
      <c r="E2" s="470"/>
      <c r="F2" s="470"/>
    </row>
    <row r="3" spans="1:6" ht="15.75">
      <c r="B3" s="470" t="s">
        <v>199</v>
      </c>
      <c r="C3" s="470"/>
      <c r="D3" s="470"/>
      <c r="E3" s="470"/>
      <c r="F3" s="470"/>
    </row>
    <row r="4" spans="1:6" ht="15.75">
      <c r="B4" s="470" t="s">
        <v>200</v>
      </c>
      <c r="C4" s="470"/>
      <c r="D4" s="470"/>
      <c r="E4" s="470"/>
      <c r="F4" s="470"/>
    </row>
    <row r="5" spans="1:6" ht="15.75">
      <c r="B5" s="470" t="s">
        <v>233</v>
      </c>
      <c r="C5" s="470"/>
      <c r="D5" s="470"/>
      <c r="E5" s="470"/>
      <c r="F5" s="470"/>
    </row>
    <row r="6" spans="1:6">
      <c r="F6" t="s">
        <v>298</v>
      </c>
    </row>
    <row r="7" spans="1:6">
      <c r="A7" s="471" t="s">
        <v>202</v>
      </c>
      <c r="B7" s="471" t="s">
        <v>203</v>
      </c>
      <c r="C7" s="472" t="s">
        <v>204</v>
      </c>
      <c r="D7" s="471" t="s">
        <v>205</v>
      </c>
      <c r="E7" s="471"/>
      <c r="F7" s="471"/>
    </row>
    <row r="8" spans="1:6" ht="45">
      <c r="A8" s="471"/>
      <c r="B8" s="471"/>
      <c r="C8" s="472"/>
      <c r="D8" s="403" t="s">
        <v>12</v>
      </c>
      <c r="E8" s="403" t="s">
        <v>13</v>
      </c>
      <c r="F8" s="403" t="s">
        <v>10</v>
      </c>
    </row>
    <row r="9" spans="1:6" ht="30">
      <c r="A9" s="398">
        <v>1</v>
      </c>
      <c r="B9" s="293" t="s">
        <v>206</v>
      </c>
      <c r="C9" s="398" t="s">
        <v>207</v>
      </c>
      <c r="D9" s="95">
        <v>2177.75</v>
      </c>
      <c r="E9" s="95">
        <v>5650.98</v>
      </c>
      <c r="F9" s="95">
        <f>E9+D9</f>
        <v>7828.73</v>
      </c>
    </row>
    <row r="10" spans="1:6" ht="30">
      <c r="A10" s="398">
        <v>2</v>
      </c>
      <c r="B10" s="22" t="s">
        <v>234</v>
      </c>
      <c r="C10" s="400" t="s">
        <v>235</v>
      </c>
      <c r="D10" s="25">
        <f>D11*12</f>
        <v>690316.80000000005</v>
      </c>
      <c r="E10" s="25" t="s">
        <v>210</v>
      </c>
      <c r="F10" s="25" t="s">
        <v>210</v>
      </c>
    </row>
    <row r="11" spans="1:6" ht="30">
      <c r="A11" s="473">
        <v>3</v>
      </c>
      <c r="B11" s="22" t="s">
        <v>236</v>
      </c>
      <c r="C11" s="400" t="s">
        <v>85</v>
      </c>
      <c r="D11" s="311">
        <v>57526.400000000001</v>
      </c>
      <c r="E11" s="25" t="s">
        <v>210</v>
      </c>
      <c r="F11" s="25" t="s">
        <v>210</v>
      </c>
    </row>
    <row r="12" spans="1:6">
      <c r="A12" s="474"/>
      <c r="B12" s="80" t="s">
        <v>212</v>
      </c>
      <c r="C12" s="298" t="s">
        <v>85</v>
      </c>
      <c r="D12" s="98">
        <f>D11*2.199</f>
        <v>126500.5536</v>
      </c>
      <c r="E12" s="98" t="s">
        <v>210</v>
      </c>
      <c r="F12" s="98" t="s">
        <v>210</v>
      </c>
    </row>
    <row r="13" spans="1:6" ht="30">
      <c r="A13" s="398">
        <v>4</v>
      </c>
      <c r="B13" s="22" t="s">
        <v>216</v>
      </c>
      <c r="C13" s="398" t="s">
        <v>237</v>
      </c>
      <c r="D13" s="95" t="s">
        <v>210</v>
      </c>
      <c r="E13" s="315">
        <v>1007.76</v>
      </c>
      <c r="F13" s="95"/>
    </row>
    <row r="14" spans="1:6" ht="30">
      <c r="A14" s="398">
        <v>5</v>
      </c>
      <c r="B14" s="79" t="s">
        <v>238</v>
      </c>
      <c r="C14" s="398" t="s">
        <v>217</v>
      </c>
      <c r="D14" s="95" t="s">
        <v>210</v>
      </c>
      <c r="E14" s="316" t="s">
        <v>210</v>
      </c>
      <c r="F14" s="95">
        <v>1396.12</v>
      </c>
    </row>
    <row r="17" spans="2:5">
      <c r="B17" s="306" t="s">
        <v>224</v>
      </c>
    </row>
    <row r="18" spans="2:5">
      <c r="B18" s="306" t="s">
        <v>225</v>
      </c>
      <c r="E18" t="s">
        <v>226</v>
      </c>
    </row>
    <row r="20" spans="2:5">
      <c r="B20" t="s">
        <v>227</v>
      </c>
      <c r="E20" t="s">
        <v>177</v>
      </c>
    </row>
  </sheetData>
  <mergeCells count="9">
    <mergeCell ref="A11:A12"/>
    <mergeCell ref="B2:F2"/>
    <mergeCell ref="B3:F3"/>
    <mergeCell ref="B4:F4"/>
    <mergeCell ref="B5:F5"/>
    <mergeCell ref="A7:A8"/>
    <mergeCell ref="B7:B8"/>
    <mergeCell ref="C7:C8"/>
    <mergeCell ref="D7:F7"/>
  </mergeCells>
  <pageMargins left="0.7" right="0.7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0"/>
  <sheetViews>
    <sheetView view="pageBreakPreview" zoomScale="60" workbookViewId="0">
      <selection activeCell="S14" sqref="S14"/>
    </sheetView>
  </sheetViews>
  <sheetFormatPr defaultRowHeight="15"/>
  <cols>
    <col min="1" max="1" width="7.140625" customWidth="1"/>
    <col min="2" max="2" width="41.5703125" customWidth="1"/>
    <col min="3" max="3" width="15.140625" customWidth="1"/>
    <col min="4" max="4" width="12.28515625" customWidth="1"/>
    <col min="5" max="5" width="11.5703125" customWidth="1"/>
    <col min="6" max="6" width="14.42578125" customWidth="1"/>
  </cols>
  <sheetData>
    <row r="2" spans="1:6" ht="15.75">
      <c r="B2" s="470" t="s">
        <v>198</v>
      </c>
      <c r="C2" s="470"/>
      <c r="D2" s="470"/>
      <c r="E2" s="470"/>
      <c r="F2" s="470"/>
    </row>
    <row r="3" spans="1:6" ht="15.75">
      <c r="B3" s="470" t="s">
        <v>199</v>
      </c>
      <c r="C3" s="470"/>
      <c r="D3" s="470"/>
      <c r="E3" s="470"/>
      <c r="F3" s="470"/>
    </row>
    <row r="4" spans="1:6" ht="15.75">
      <c r="B4" s="470" t="s">
        <v>200</v>
      </c>
      <c r="C4" s="470"/>
      <c r="D4" s="470"/>
      <c r="E4" s="470"/>
      <c r="F4" s="470"/>
    </row>
    <row r="5" spans="1:6" ht="15.75">
      <c r="B5" s="470" t="s">
        <v>239</v>
      </c>
      <c r="C5" s="470"/>
      <c r="D5" s="470"/>
      <c r="E5" s="470"/>
      <c r="F5" s="470"/>
    </row>
    <row r="6" spans="1:6">
      <c r="F6" t="s">
        <v>298</v>
      </c>
    </row>
    <row r="7" spans="1:6">
      <c r="A7" s="471" t="s">
        <v>202</v>
      </c>
      <c r="B7" s="471" t="s">
        <v>203</v>
      </c>
      <c r="C7" s="472" t="s">
        <v>204</v>
      </c>
      <c r="D7" s="471" t="s">
        <v>205</v>
      </c>
      <c r="E7" s="471"/>
      <c r="F7" s="471"/>
    </row>
    <row r="8" spans="1:6" ht="45">
      <c r="A8" s="471"/>
      <c r="B8" s="471"/>
      <c r="C8" s="472"/>
      <c r="D8" s="403" t="s">
        <v>12</v>
      </c>
      <c r="E8" s="403" t="s">
        <v>13</v>
      </c>
      <c r="F8" s="403" t="s">
        <v>10</v>
      </c>
    </row>
    <row r="9" spans="1:6" ht="30">
      <c r="A9" s="398">
        <v>1</v>
      </c>
      <c r="B9" s="293" t="s">
        <v>206</v>
      </c>
      <c r="C9" s="398" t="s">
        <v>207</v>
      </c>
      <c r="D9" s="294">
        <v>403.28</v>
      </c>
      <c r="E9" s="294">
        <v>1046.5</v>
      </c>
      <c r="F9" s="294">
        <f>E9+D9</f>
        <v>1449.78</v>
      </c>
    </row>
    <row r="10" spans="1:6" ht="30">
      <c r="A10" s="398">
        <v>2</v>
      </c>
      <c r="B10" s="22" t="s">
        <v>234</v>
      </c>
      <c r="C10" s="400" t="s">
        <v>235</v>
      </c>
      <c r="D10" s="296">
        <f>D11*12</f>
        <v>690206.39999999991</v>
      </c>
      <c r="E10" s="296" t="s">
        <v>210</v>
      </c>
      <c r="F10" s="296" t="s">
        <v>210</v>
      </c>
    </row>
    <row r="11" spans="1:6" ht="45">
      <c r="A11" s="473">
        <v>3</v>
      </c>
      <c r="B11" s="22" t="s">
        <v>240</v>
      </c>
      <c r="C11" s="400" t="s">
        <v>85</v>
      </c>
      <c r="D11" s="317">
        <v>57517.2</v>
      </c>
      <c r="E11" s="296" t="s">
        <v>210</v>
      </c>
      <c r="F11" s="296" t="s">
        <v>210</v>
      </c>
    </row>
    <row r="12" spans="1:6">
      <c r="A12" s="474"/>
      <c r="B12" s="80" t="s">
        <v>212</v>
      </c>
      <c r="C12" s="298" t="s">
        <v>85</v>
      </c>
      <c r="D12" s="299">
        <f>D11*2.199</f>
        <v>126480.32279999998</v>
      </c>
      <c r="E12" s="299" t="s">
        <v>210</v>
      </c>
      <c r="F12" s="299" t="s">
        <v>210</v>
      </c>
    </row>
    <row r="13" spans="1:6" ht="30">
      <c r="A13" s="398">
        <v>4</v>
      </c>
      <c r="B13" s="22" t="s">
        <v>216</v>
      </c>
      <c r="C13" s="398" t="s">
        <v>237</v>
      </c>
      <c r="D13" s="294" t="s">
        <v>210</v>
      </c>
      <c r="E13" s="318">
        <v>1007.62</v>
      </c>
      <c r="F13" s="294"/>
    </row>
    <row r="14" spans="1:6" ht="60">
      <c r="A14" s="398">
        <v>5</v>
      </c>
      <c r="B14" s="79" t="s">
        <v>241</v>
      </c>
      <c r="C14" s="398" t="s">
        <v>217</v>
      </c>
      <c r="D14" s="294" t="s">
        <v>210</v>
      </c>
      <c r="E14" s="319" t="s">
        <v>210</v>
      </c>
      <c r="F14" s="318">
        <v>1395.91</v>
      </c>
    </row>
    <row r="17" spans="2:5">
      <c r="B17" s="306" t="s">
        <v>224</v>
      </c>
    </row>
    <row r="18" spans="2:5">
      <c r="B18" s="306" t="s">
        <v>225</v>
      </c>
      <c r="E18" t="s">
        <v>226</v>
      </c>
    </row>
    <row r="20" spans="2:5">
      <c r="B20" t="s">
        <v>227</v>
      </c>
      <c r="E20" t="s">
        <v>177</v>
      </c>
    </row>
  </sheetData>
  <mergeCells count="9">
    <mergeCell ref="A11:A12"/>
    <mergeCell ref="B2:F2"/>
    <mergeCell ref="B3:F3"/>
    <mergeCell ref="B4:F4"/>
    <mergeCell ref="B5:F5"/>
    <mergeCell ref="A7:A8"/>
    <mergeCell ref="B7:B8"/>
    <mergeCell ref="C7:C8"/>
    <mergeCell ref="D7:F7"/>
  </mergeCells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zoomScaleSheetLayoutView="100" workbookViewId="0">
      <selection activeCell="N11" sqref="N11"/>
    </sheetView>
  </sheetViews>
  <sheetFormatPr defaultRowHeight="15"/>
  <cols>
    <col min="1" max="1" width="5.140625" customWidth="1"/>
    <col min="2" max="2" width="35.28515625" customWidth="1"/>
    <col min="3" max="3" width="12.28515625" customWidth="1"/>
    <col min="4" max="4" width="14.140625" customWidth="1"/>
    <col min="5" max="7" width="12.7109375" customWidth="1"/>
  </cols>
  <sheetData>
    <row r="1" spans="1:8">
      <c r="F1" s="477" t="s">
        <v>298</v>
      </c>
      <c r="G1" s="477"/>
    </row>
    <row r="2" spans="1:8">
      <c r="B2" s="478" t="s">
        <v>242</v>
      </c>
      <c r="C2" s="478"/>
      <c r="D2" s="478"/>
      <c r="E2" s="478"/>
      <c r="F2" s="478"/>
      <c r="G2" s="478"/>
    </row>
    <row r="3" spans="1:8" ht="15.75" thickBot="1">
      <c r="B3" s="478" t="s">
        <v>299</v>
      </c>
      <c r="C3" s="478"/>
      <c r="D3" s="478"/>
      <c r="E3" s="478"/>
      <c r="F3" s="478"/>
      <c r="G3" s="478"/>
    </row>
    <row r="4" spans="1:8">
      <c r="A4" s="479"/>
      <c r="B4" s="481" t="s">
        <v>3</v>
      </c>
      <c r="C4" s="483" t="s">
        <v>243</v>
      </c>
      <c r="D4" s="485" t="s">
        <v>244</v>
      </c>
      <c r="E4" s="485"/>
      <c r="F4" s="485"/>
      <c r="G4" s="486"/>
    </row>
    <row r="5" spans="1:8" ht="30.75" thickBot="1">
      <c r="A5" s="480"/>
      <c r="B5" s="482"/>
      <c r="C5" s="484"/>
      <c r="D5" s="278" t="s">
        <v>5</v>
      </c>
      <c r="E5" s="320" t="s">
        <v>245</v>
      </c>
      <c r="F5" s="320" t="s">
        <v>246</v>
      </c>
      <c r="G5" s="321" t="s">
        <v>247</v>
      </c>
    </row>
    <row r="6" spans="1:8" ht="30.75" thickBot="1">
      <c r="A6" s="322">
        <v>1</v>
      </c>
      <c r="B6" s="323" t="s">
        <v>248</v>
      </c>
      <c r="C6" s="324" t="s">
        <v>15</v>
      </c>
      <c r="D6" s="325">
        <f>E6+F6+G6</f>
        <v>24162.97</v>
      </c>
      <c r="E6" s="325">
        <f>E27</f>
        <v>16430.88</v>
      </c>
      <c r="F6" s="325">
        <f t="shared" ref="F6:G6" si="0">F27</f>
        <v>6523.94</v>
      </c>
      <c r="G6" s="325">
        <f t="shared" si="0"/>
        <v>1208.1500000000001</v>
      </c>
    </row>
    <row r="7" spans="1:8" ht="45">
      <c r="A7" s="326">
        <v>2</v>
      </c>
      <c r="B7" s="327" t="s">
        <v>249</v>
      </c>
      <c r="C7" s="328" t="s">
        <v>15</v>
      </c>
      <c r="D7" s="329">
        <f>E7+F7+G7</f>
        <v>20872.490000000005</v>
      </c>
      <c r="E7" s="329">
        <f>E8+E16+E17</f>
        <v>14193.260000000002</v>
      </c>
      <c r="F7" s="329">
        <f t="shared" ref="F7:G7" si="1">F8+F16+F17</f>
        <v>5635.58</v>
      </c>
      <c r="G7" s="329">
        <f t="shared" si="1"/>
        <v>1043.6500000000001</v>
      </c>
    </row>
    <row r="8" spans="1:8">
      <c r="A8" s="330">
        <v>3</v>
      </c>
      <c r="B8" s="79" t="s">
        <v>17</v>
      </c>
      <c r="C8" s="266" t="s">
        <v>15</v>
      </c>
      <c r="D8" s="95">
        <f>E8+F8+G8</f>
        <v>17998.86</v>
      </c>
      <c r="E8" s="95">
        <f>E10+E11+E12+E13+E14</f>
        <v>12239.19</v>
      </c>
      <c r="F8" s="95">
        <f t="shared" ref="F8:G8" si="2">F10+F11+F12+F13+F14</f>
        <v>4859.6899999999996</v>
      </c>
      <c r="G8" s="95">
        <f t="shared" si="2"/>
        <v>899.98</v>
      </c>
    </row>
    <row r="9" spans="1:8">
      <c r="A9" s="330"/>
      <c r="B9" s="79" t="s">
        <v>18</v>
      </c>
      <c r="C9" s="266" t="s">
        <v>15</v>
      </c>
      <c r="D9" s="95"/>
      <c r="E9" s="95"/>
      <c r="F9" s="95"/>
      <c r="G9" s="95"/>
    </row>
    <row r="10" spans="1:8">
      <c r="A10" s="330"/>
      <c r="B10" s="79" t="s">
        <v>250</v>
      </c>
      <c r="C10" s="266" t="s">
        <v>15</v>
      </c>
      <c r="D10" s="95">
        <f t="shared" ref="D10:D33" si="3">E10+F10+G10</f>
        <v>16076.5</v>
      </c>
      <c r="E10" s="95">
        <v>10931.99</v>
      </c>
      <c r="F10" s="95">
        <v>4340.67</v>
      </c>
      <c r="G10" s="95">
        <v>803.84</v>
      </c>
    </row>
    <row r="11" spans="1:8" ht="30">
      <c r="A11" s="330"/>
      <c r="B11" s="79" t="s">
        <v>24</v>
      </c>
      <c r="C11" s="266" t="s">
        <v>15</v>
      </c>
      <c r="D11" s="294">
        <f t="shared" si="3"/>
        <v>1705.9599999999998</v>
      </c>
      <c r="E11" s="294">
        <v>1160.06</v>
      </c>
      <c r="F11" s="294">
        <v>460.6</v>
      </c>
      <c r="G11" s="294">
        <v>85.3</v>
      </c>
      <c r="H11" s="331"/>
    </row>
    <row r="12" spans="1:8">
      <c r="A12" s="330"/>
      <c r="B12" s="79" t="s">
        <v>25</v>
      </c>
      <c r="C12" s="266" t="s">
        <v>15</v>
      </c>
      <c r="D12" s="294">
        <f t="shared" si="3"/>
        <v>199.8</v>
      </c>
      <c r="E12" s="294">
        <v>135.86000000000001</v>
      </c>
      <c r="F12" s="294">
        <v>53.94</v>
      </c>
      <c r="G12" s="294">
        <v>10</v>
      </c>
      <c r="H12" s="331"/>
    </row>
    <row r="13" spans="1:8">
      <c r="A13" s="330"/>
      <c r="B13" s="79" t="s">
        <v>26</v>
      </c>
      <c r="C13" s="266" t="s">
        <v>15</v>
      </c>
      <c r="D13" s="294">
        <f t="shared" si="3"/>
        <v>16.600000000000001</v>
      </c>
      <c r="E13" s="294">
        <v>11.28</v>
      </c>
      <c r="F13" s="294">
        <v>4.4800000000000004</v>
      </c>
      <c r="G13" s="294">
        <v>0.84</v>
      </c>
      <c r="H13" s="331"/>
    </row>
    <row r="14" spans="1:8">
      <c r="A14" s="330">
        <v>4</v>
      </c>
      <c r="B14" s="79" t="s">
        <v>27</v>
      </c>
      <c r="C14" s="266" t="s">
        <v>15</v>
      </c>
      <c r="D14" s="95">
        <f t="shared" si="3"/>
        <v>0</v>
      </c>
      <c r="E14" s="95">
        <v>0</v>
      </c>
      <c r="F14" s="95">
        <v>0</v>
      </c>
      <c r="G14" s="95">
        <v>0</v>
      </c>
    </row>
    <row r="15" spans="1:8">
      <c r="A15" s="330"/>
      <c r="B15" s="266"/>
      <c r="C15" s="266" t="s">
        <v>15</v>
      </c>
      <c r="D15" s="95"/>
      <c r="E15" s="95"/>
      <c r="F15" s="95"/>
      <c r="G15" s="95"/>
    </row>
    <row r="16" spans="1:8">
      <c r="A16" s="330">
        <v>5</v>
      </c>
      <c r="B16" s="79" t="s">
        <v>28</v>
      </c>
      <c r="C16" s="266" t="s">
        <v>15</v>
      </c>
      <c r="D16" s="95">
        <f t="shared" si="3"/>
        <v>2143.17</v>
      </c>
      <c r="E16" s="95">
        <v>1457.36</v>
      </c>
      <c r="F16" s="95">
        <v>578.66</v>
      </c>
      <c r="G16" s="95">
        <v>107.15</v>
      </c>
    </row>
    <row r="17" spans="1:7">
      <c r="A17" s="330">
        <v>6</v>
      </c>
      <c r="B17" s="79" t="s">
        <v>29</v>
      </c>
      <c r="C17" s="266" t="s">
        <v>15</v>
      </c>
      <c r="D17" s="95">
        <f t="shared" si="3"/>
        <v>730.46</v>
      </c>
      <c r="E17" s="95">
        <f>E19+E20</f>
        <v>496.71000000000004</v>
      </c>
      <c r="F17" s="95">
        <f t="shared" ref="F17:G17" si="4">F19+F20</f>
        <v>197.23000000000002</v>
      </c>
      <c r="G17" s="95">
        <f t="shared" si="4"/>
        <v>36.519999999999996</v>
      </c>
    </row>
    <row r="18" spans="1:7">
      <c r="A18" s="330"/>
      <c r="B18" s="79" t="s">
        <v>18</v>
      </c>
      <c r="C18" s="266" t="s">
        <v>15</v>
      </c>
      <c r="D18" s="95">
        <f t="shared" si="3"/>
        <v>0</v>
      </c>
      <c r="E18" s="95">
        <v>0</v>
      </c>
      <c r="F18" s="95">
        <v>0</v>
      </c>
      <c r="G18" s="95">
        <v>0</v>
      </c>
    </row>
    <row r="19" spans="1:7" ht="45">
      <c r="A19" s="330"/>
      <c r="B19" s="79" t="s">
        <v>30</v>
      </c>
      <c r="C19" s="266" t="s">
        <v>15</v>
      </c>
      <c r="D19" s="294">
        <f t="shared" si="3"/>
        <v>471.5</v>
      </c>
      <c r="E19" s="294">
        <v>320.62</v>
      </c>
      <c r="F19" s="294">
        <v>127.31</v>
      </c>
      <c r="G19" s="294">
        <v>23.57</v>
      </c>
    </row>
    <row r="20" spans="1:7" ht="60">
      <c r="A20" s="330"/>
      <c r="B20" s="79" t="s">
        <v>31</v>
      </c>
      <c r="C20" s="266" t="s">
        <v>15</v>
      </c>
      <c r="D20" s="95">
        <f t="shared" si="3"/>
        <v>258.95999999999998</v>
      </c>
      <c r="E20" s="95">
        <v>176.09</v>
      </c>
      <c r="F20" s="95">
        <v>69.92</v>
      </c>
      <c r="G20" s="95">
        <v>12.95</v>
      </c>
    </row>
    <row r="21" spans="1:7">
      <c r="A21" s="330">
        <v>7</v>
      </c>
      <c r="B21" s="79" t="s">
        <v>251</v>
      </c>
      <c r="C21" s="266" t="s">
        <v>15</v>
      </c>
      <c r="D21" s="95">
        <f t="shared" si="3"/>
        <v>1520.8799999999999</v>
      </c>
      <c r="E21" s="95">
        <v>1034.2</v>
      </c>
      <c r="F21" s="95">
        <v>410.65</v>
      </c>
      <c r="G21" s="95">
        <v>76.03</v>
      </c>
    </row>
    <row r="22" spans="1:7" ht="45">
      <c r="A22" s="332" t="s">
        <v>252</v>
      </c>
      <c r="B22" s="333" t="s">
        <v>253</v>
      </c>
      <c r="C22" s="334" t="s">
        <v>15</v>
      </c>
      <c r="D22" s="335">
        <f>D21+D7</f>
        <v>22393.370000000006</v>
      </c>
      <c r="E22" s="335">
        <f>E21+E7</f>
        <v>15227.460000000003</v>
      </c>
      <c r="F22" s="335">
        <f t="shared" ref="F22:G22" si="5">F21+F7</f>
        <v>6046.23</v>
      </c>
      <c r="G22" s="335">
        <f t="shared" si="5"/>
        <v>1119.68</v>
      </c>
    </row>
    <row r="23" spans="1:7">
      <c r="A23" s="330">
        <v>8</v>
      </c>
      <c r="B23" s="79" t="s">
        <v>254</v>
      </c>
      <c r="C23" s="266" t="s">
        <v>15</v>
      </c>
      <c r="D23" s="95">
        <f t="shared" si="3"/>
        <v>1252.5700000000002</v>
      </c>
      <c r="E23" s="95">
        <v>851.74</v>
      </c>
      <c r="F23" s="95">
        <v>338.19</v>
      </c>
      <c r="G23" s="95">
        <v>62.64</v>
      </c>
    </row>
    <row r="24" spans="1:7">
      <c r="A24" s="330">
        <v>9</v>
      </c>
      <c r="B24" s="79" t="s">
        <v>255</v>
      </c>
      <c r="C24" s="266" t="s">
        <v>15</v>
      </c>
      <c r="D24" s="95">
        <f t="shared" si="3"/>
        <v>517.03000000000009</v>
      </c>
      <c r="E24" s="95">
        <v>351.68</v>
      </c>
      <c r="F24" s="95">
        <v>139.52000000000001</v>
      </c>
      <c r="G24" s="95">
        <v>25.83</v>
      </c>
    </row>
    <row r="25" spans="1:7">
      <c r="A25" s="330">
        <v>10</v>
      </c>
      <c r="B25" s="79" t="s">
        <v>71</v>
      </c>
      <c r="C25" s="266" t="s">
        <v>15</v>
      </c>
      <c r="D25" s="95">
        <f t="shared" si="3"/>
        <v>0</v>
      </c>
      <c r="E25" s="95">
        <f>'[1]план витр  01.01.17'!G26</f>
        <v>0</v>
      </c>
      <c r="F25" s="95">
        <f>'[1]план витр  01.01.17'!J26</f>
        <v>0</v>
      </c>
      <c r="G25" s="95">
        <f>'[1]план витр  01.01.17'!M26</f>
        <v>0</v>
      </c>
    </row>
    <row r="26" spans="1:7">
      <c r="A26" s="330">
        <v>11</v>
      </c>
      <c r="B26" s="79" t="s">
        <v>74</v>
      </c>
      <c r="C26" s="266" t="s">
        <v>15</v>
      </c>
      <c r="D26" s="95">
        <f t="shared" si="3"/>
        <v>0</v>
      </c>
      <c r="E26" s="95">
        <f>'[1]план витр  01.01.17'!G27</f>
        <v>0</v>
      </c>
      <c r="F26" s="95">
        <f>'[1]план витр  01.01.17'!J27</f>
        <v>0</v>
      </c>
      <c r="G26" s="95">
        <f>'[1]план витр  01.01.17'!M27</f>
        <v>0</v>
      </c>
    </row>
    <row r="27" spans="1:7" ht="45">
      <c r="A27" s="336">
        <v>12</v>
      </c>
      <c r="B27" s="333" t="s">
        <v>256</v>
      </c>
      <c r="C27" s="334" t="s">
        <v>15</v>
      </c>
      <c r="D27" s="335">
        <f t="shared" si="3"/>
        <v>24162.97</v>
      </c>
      <c r="E27" s="335">
        <f>E22+E23+E24+E25+E26</f>
        <v>16430.88</v>
      </c>
      <c r="F27" s="335">
        <f t="shared" ref="F27:G27" si="6">F22+F23+F24+F25+F26</f>
        <v>6523.94</v>
      </c>
      <c r="G27" s="335">
        <f t="shared" si="6"/>
        <v>1208.1500000000001</v>
      </c>
    </row>
    <row r="28" spans="1:7">
      <c r="A28" s="330">
        <v>13</v>
      </c>
      <c r="B28" s="79" t="s">
        <v>76</v>
      </c>
      <c r="C28" s="266" t="s">
        <v>15</v>
      </c>
      <c r="D28" s="95">
        <f t="shared" si="3"/>
        <v>0</v>
      </c>
      <c r="E28" s="95">
        <v>0</v>
      </c>
      <c r="F28" s="95">
        <v>0</v>
      </c>
      <c r="G28" s="95">
        <v>0</v>
      </c>
    </row>
    <row r="29" spans="1:7">
      <c r="A29" s="330"/>
      <c r="B29" s="79" t="s">
        <v>18</v>
      </c>
      <c r="C29" s="266" t="s">
        <v>15</v>
      </c>
      <c r="D29" s="95">
        <f t="shared" si="3"/>
        <v>0</v>
      </c>
      <c r="E29" s="95">
        <v>0</v>
      </c>
      <c r="F29" s="95">
        <v>0</v>
      </c>
      <c r="G29" s="95">
        <v>0</v>
      </c>
    </row>
    <row r="30" spans="1:7" ht="45.75">
      <c r="A30" s="330"/>
      <c r="B30" s="337" t="s">
        <v>257</v>
      </c>
      <c r="C30" s="266" t="s">
        <v>15</v>
      </c>
      <c r="D30" s="95">
        <f t="shared" si="3"/>
        <v>0</v>
      </c>
      <c r="E30" s="95">
        <v>0</v>
      </c>
      <c r="F30" s="95">
        <v>0</v>
      </c>
      <c r="G30" s="95">
        <v>0</v>
      </c>
    </row>
    <row r="31" spans="1:7" ht="39.75" customHeight="1">
      <c r="A31" s="336">
        <v>14</v>
      </c>
      <c r="B31" s="338" t="s">
        <v>258</v>
      </c>
      <c r="C31" s="339" t="s">
        <v>15</v>
      </c>
      <c r="D31" s="340">
        <f t="shared" si="3"/>
        <v>24162.97</v>
      </c>
      <c r="E31" s="340">
        <f>E6</f>
        <v>16430.88</v>
      </c>
      <c r="F31" s="340">
        <f t="shared" ref="F31" si="7">F6</f>
        <v>6523.94</v>
      </c>
      <c r="G31" s="340">
        <f>G6</f>
        <v>1208.1500000000001</v>
      </c>
    </row>
    <row r="32" spans="1:7">
      <c r="A32" s="341">
        <v>15</v>
      </c>
      <c r="B32" s="342" t="s">
        <v>80</v>
      </c>
      <c r="C32" s="343" t="s">
        <v>81</v>
      </c>
      <c r="D32" s="344">
        <f t="shared" si="3"/>
        <v>20768.310000000001</v>
      </c>
      <c r="E32" s="344">
        <v>14122.24</v>
      </c>
      <c r="F32" s="344">
        <v>5607.48</v>
      </c>
      <c r="G32" s="344">
        <v>1038.5899999999999</v>
      </c>
    </row>
    <row r="33" spans="1:7" ht="15.75" thickBot="1">
      <c r="A33" s="345">
        <v>16</v>
      </c>
      <c r="B33" s="346" t="s">
        <v>82</v>
      </c>
      <c r="C33" s="347" t="s">
        <v>259</v>
      </c>
      <c r="D33" s="348">
        <f t="shared" si="3"/>
        <v>11.684000000000001</v>
      </c>
      <c r="E33" s="348">
        <v>7.9450000000000003</v>
      </c>
      <c r="F33" s="348">
        <v>3.1547000000000001</v>
      </c>
      <c r="G33" s="348">
        <v>0.58430000000000004</v>
      </c>
    </row>
    <row r="34" spans="1:7" ht="30.75" thickBot="1">
      <c r="A34" s="349">
        <v>17</v>
      </c>
      <c r="B34" s="11" t="s">
        <v>84</v>
      </c>
      <c r="C34" s="350" t="s">
        <v>85</v>
      </c>
      <c r="D34" s="13">
        <f>D31/D32*1000</f>
        <v>1163.4538390461234</v>
      </c>
      <c r="E34" s="325">
        <f>E31/E32*1000</f>
        <v>1163.4754826429803</v>
      </c>
      <c r="F34" s="325">
        <f t="shared" ref="F34" si="8">F31/F32*1000</f>
        <v>1163.4352686055056</v>
      </c>
      <c r="G34" s="351">
        <f>G31/G32*1000</f>
        <v>1163.25980415756</v>
      </c>
    </row>
    <row r="35" spans="1:7" ht="45.75" thickBot="1">
      <c r="A35" s="349">
        <v>18</v>
      </c>
      <c r="B35" s="11" t="s">
        <v>260</v>
      </c>
      <c r="C35" s="350" t="s">
        <v>85</v>
      </c>
      <c r="D35" s="13">
        <f>D34*1.2</f>
        <v>1396.144606855348</v>
      </c>
      <c r="E35" s="325">
        <f>E34*1.2</f>
        <v>1396.1705791715763</v>
      </c>
      <c r="F35" s="325">
        <f t="shared" ref="F35" si="9">F34*1.2</f>
        <v>1396.1223223266068</v>
      </c>
      <c r="G35" s="351">
        <f>G34*1.2-0.01</f>
        <v>1395.901764989072</v>
      </c>
    </row>
    <row r="36" spans="1:7" ht="45">
      <c r="A36" s="352">
        <v>19</v>
      </c>
      <c r="B36" s="22" t="s">
        <v>261</v>
      </c>
      <c r="C36" s="353" t="s">
        <v>90</v>
      </c>
      <c r="D36" s="282"/>
      <c r="E36" s="354">
        <v>57531.02</v>
      </c>
      <c r="F36" s="354">
        <v>57526.400000000001</v>
      </c>
      <c r="G36" s="354">
        <v>57517.2</v>
      </c>
    </row>
    <row r="37" spans="1:7" ht="60.75" thickBot="1">
      <c r="A37" s="355">
        <v>20</v>
      </c>
      <c r="B37" s="22" t="s">
        <v>262</v>
      </c>
      <c r="C37" s="356" t="s">
        <v>85</v>
      </c>
      <c r="D37" s="269"/>
      <c r="E37" s="357">
        <v>1007.77</v>
      </c>
      <c r="F37" s="357">
        <v>1007.76</v>
      </c>
      <c r="G37" s="357">
        <v>1007.62</v>
      </c>
    </row>
    <row r="38" spans="1:7" ht="30.75" thickBot="1">
      <c r="A38" s="358">
        <v>21</v>
      </c>
      <c r="B38" s="359" t="s">
        <v>263</v>
      </c>
      <c r="C38" s="360" t="s">
        <v>93</v>
      </c>
      <c r="D38" s="361"/>
      <c r="E38" s="362">
        <v>5.18</v>
      </c>
      <c r="F38" s="362">
        <v>0</v>
      </c>
      <c r="G38" s="363">
        <v>0</v>
      </c>
    </row>
    <row r="39" spans="1:7" ht="60.75" thickBot="1">
      <c r="A39" s="358">
        <v>22</v>
      </c>
      <c r="B39" s="89" t="s">
        <v>264</v>
      </c>
      <c r="C39" s="364" t="s">
        <v>93</v>
      </c>
      <c r="D39" s="361"/>
      <c r="E39" s="365">
        <v>27.8</v>
      </c>
      <c r="F39" s="365">
        <v>0</v>
      </c>
      <c r="G39" s="366">
        <v>0</v>
      </c>
    </row>
    <row r="41" spans="1:7">
      <c r="B41" t="s">
        <v>265</v>
      </c>
      <c r="F41" t="s">
        <v>226</v>
      </c>
    </row>
    <row r="43" spans="1:7">
      <c r="B43" t="s">
        <v>227</v>
      </c>
      <c r="F43" t="s">
        <v>177</v>
      </c>
    </row>
  </sheetData>
  <mergeCells count="7">
    <mergeCell ref="F1:G1"/>
    <mergeCell ref="B2:G2"/>
    <mergeCell ref="B3:G3"/>
    <mergeCell ref="A4:A5"/>
    <mergeCell ref="B4:B5"/>
    <mergeCell ref="C4:C5"/>
    <mergeCell ref="D4:G4"/>
  </mergeCells>
  <pageMargins left="0.7" right="0.7" top="0.75" bottom="0.75" header="0.3" footer="0.3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4" zoomScale="115" zoomScaleSheetLayoutView="115" workbookViewId="0">
      <selection activeCell="L9" sqref="L9"/>
    </sheetView>
  </sheetViews>
  <sheetFormatPr defaultRowHeight="15"/>
  <cols>
    <col min="1" max="1" width="5.5703125" customWidth="1"/>
    <col min="2" max="2" width="30.140625" customWidth="1"/>
    <col min="4" max="7" width="15.7109375" customWidth="1"/>
  </cols>
  <sheetData>
    <row r="1" spans="1:9">
      <c r="B1" s="478" t="s">
        <v>117</v>
      </c>
      <c r="C1" s="478"/>
      <c r="D1" s="478"/>
      <c r="E1" s="478"/>
      <c r="F1" s="478"/>
      <c r="G1" s="478"/>
    </row>
    <row r="2" spans="1:9">
      <c r="B2" s="478" t="s">
        <v>266</v>
      </c>
      <c r="C2" s="478"/>
      <c r="D2" s="478"/>
      <c r="E2" s="478"/>
      <c r="F2" s="478"/>
      <c r="G2" s="478"/>
    </row>
    <row r="3" spans="1:9" ht="15.75" thickBot="1">
      <c r="G3" t="s">
        <v>298</v>
      </c>
    </row>
    <row r="4" spans="1:9">
      <c r="A4" s="418"/>
      <c r="B4" s="421" t="s">
        <v>243</v>
      </c>
      <c r="C4" s="424" t="s">
        <v>243</v>
      </c>
      <c r="D4" s="487" t="s">
        <v>267</v>
      </c>
      <c r="E4" s="487"/>
      <c r="F4" s="487"/>
      <c r="G4" s="488"/>
    </row>
    <row r="5" spans="1:9" ht="30.75" thickBot="1">
      <c r="A5" s="420"/>
      <c r="B5" s="423"/>
      <c r="C5" s="426"/>
      <c r="D5" s="399" t="s">
        <v>5</v>
      </c>
      <c r="E5" s="399" t="s">
        <v>268</v>
      </c>
      <c r="F5" s="399" t="s">
        <v>269</v>
      </c>
      <c r="G5" s="367" t="s">
        <v>270</v>
      </c>
    </row>
    <row r="6" spans="1:9" ht="30.75" thickBot="1">
      <c r="A6" s="358">
        <v>1</v>
      </c>
      <c r="B6" s="368" t="s">
        <v>248</v>
      </c>
      <c r="C6" s="369" t="s">
        <v>15</v>
      </c>
      <c r="D6" s="370">
        <f>E6+F6+G6</f>
        <v>21390.570000000003</v>
      </c>
      <c r="E6" s="370">
        <f>E28</f>
        <v>14545.530000000002</v>
      </c>
      <c r="F6" s="370">
        <f t="shared" ref="F6:G6" si="0">F28</f>
        <v>5775.47</v>
      </c>
      <c r="G6" s="370">
        <f t="shared" si="0"/>
        <v>1069.5700000000002</v>
      </c>
    </row>
    <row r="7" spans="1:9" ht="30">
      <c r="A7" s="326">
        <v>2</v>
      </c>
      <c r="B7" s="371" t="s">
        <v>271</v>
      </c>
      <c r="C7" s="326" t="s">
        <v>15</v>
      </c>
      <c r="D7" s="372">
        <f>E7+F7+G7</f>
        <v>18894.47</v>
      </c>
      <c r="E7" s="372">
        <f>E8+E14+E15</f>
        <v>12848.190000000002</v>
      </c>
      <c r="F7" s="372">
        <f t="shared" ref="F7:G7" si="1">F8+F14+F15</f>
        <v>5101.5200000000004</v>
      </c>
      <c r="G7" s="372">
        <f t="shared" si="1"/>
        <v>944.76</v>
      </c>
    </row>
    <row r="8" spans="1:9" ht="30">
      <c r="A8" s="266">
        <v>3</v>
      </c>
      <c r="B8" s="79" t="s">
        <v>272</v>
      </c>
      <c r="C8" s="266" t="s">
        <v>15</v>
      </c>
      <c r="D8" s="373">
        <f>E8+F8+G8</f>
        <v>17026.61</v>
      </c>
      <c r="E8" s="374">
        <f>E9+E10+E11+E12+E13</f>
        <v>11578.050000000001</v>
      </c>
      <c r="F8" s="374">
        <f t="shared" ref="F8:G8" si="2">F9+F10+F11+F12+F13</f>
        <v>4597.1900000000005</v>
      </c>
      <c r="G8" s="374">
        <f t="shared" si="2"/>
        <v>851.37</v>
      </c>
    </row>
    <row r="9" spans="1:9">
      <c r="A9" s="266"/>
      <c r="B9" s="79" t="s">
        <v>273</v>
      </c>
      <c r="C9" s="266" t="s">
        <v>15</v>
      </c>
      <c r="D9" s="375">
        <f>E9+F9+G9</f>
        <v>16076.5</v>
      </c>
      <c r="E9" s="376">
        <v>10931.99</v>
      </c>
      <c r="F9" s="376">
        <v>4340.67</v>
      </c>
      <c r="G9" s="376">
        <v>803.84</v>
      </c>
      <c r="H9" s="377"/>
      <c r="I9" s="377"/>
    </row>
    <row r="10" spans="1:9" ht="45">
      <c r="A10" s="378" t="s">
        <v>120</v>
      </c>
      <c r="B10" s="79" t="s">
        <v>274</v>
      </c>
      <c r="C10" s="266" t="s">
        <v>15</v>
      </c>
      <c r="D10" s="375">
        <f t="shared" ref="D10:D30" si="3">E10+F10+G10</f>
        <v>767.68</v>
      </c>
      <c r="E10" s="374">
        <v>522.02</v>
      </c>
      <c r="F10" s="374">
        <v>207.27</v>
      </c>
      <c r="G10" s="374">
        <v>38.39</v>
      </c>
      <c r="H10" s="377"/>
      <c r="I10" s="377"/>
    </row>
    <row r="11" spans="1:9" ht="30">
      <c r="A11" s="378" t="s">
        <v>128</v>
      </c>
      <c r="B11" s="79" t="s">
        <v>275</v>
      </c>
      <c r="C11" s="266" t="s">
        <v>15</v>
      </c>
      <c r="D11" s="379">
        <f t="shared" si="3"/>
        <v>165.83</v>
      </c>
      <c r="E11" s="380">
        <v>112.76</v>
      </c>
      <c r="F11" s="380">
        <v>44.77</v>
      </c>
      <c r="G11" s="380">
        <v>8.3000000000000007</v>
      </c>
      <c r="H11" s="377"/>
      <c r="I11" s="377"/>
    </row>
    <row r="12" spans="1:9">
      <c r="A12" s="378" t="s">
        <v>276</v>
      </c>
      <c r="B12" s="79" t="s">
        <v>277</v>
      </c>
      <c r="C12" s="266" t="s">
        <v>15</v>
      </c>
      <c r="D12" s="379">
        <f t="shared" si="3"/>
        <v>16.600000000000001</v>
      </c>
      <c r="E12" s="380">
        <v>11.28</v>
      </c>
      <c r="F12" s="380">
        <v>4.4800000000000004</v>
      </c>
      <c r="G12" s="380">
        <v>0.84</v>
      </c>
      <c r="H12" s="377"/>
      <c r="I12" s="377"/>
    </row>
    <row r="13" spans="1:9">
      <c r="A13" s="378" t="s">
        <v>278</v>
      </c>
      <c r="B13" s="79" t="s">
        <v>279</v>
      </c>
      <c r="C13" s="266" t="s">
        <v>15</v>
      </c>
      <c r="D13" s="381">
        <f t="shared" si="3"/>
        <v>0</v>
      </c>
      <c r="E13" s="380">
        <v>0</v>
      </c>
      <c r="F13" s="380">
        <v>0</v>
      </c>
      <c r="G13" s="380">
        <v>0</v>
      </c>
      <c r="H13" s="377"/>
      <c r="I13" s="377"/>
    </row>
    <row r="14" spans="1:9">
      <c r="A14" s="266">
        <v>4</v>
      </c>
      <c r="B14" s="79" t="s">
        <v>280</v>
      </c>
      <c r="C14" s="266" t="s">
        <v>15</v>
      </c>
      <c r="D14" s="381">
        <f t="shared" si="3"/>
        <v>1393.06</v>
      </c>
      <c r="E14" s="380">
        <v>947.28</v>
      </c>
      <c r="F14" s="380">
        <v>376.13</v>
      </c>
      <c r="G14" s="380">
        <v>69.650000000000006</v>
      </c>
      <c r="H14" s="377"/>
      <c r="I14" s="377"/>
    </row>
    <row r="15" spans="1:9">
      <c r="A15" s="266">
        <v>5</v>
      </c>
      <c r="B15" s="79" t="s">
        <v>281</v>
      </c>
      <c r="C15" s="266" t="s">
        <v>15</v>
      </c>
      <c r="D15" s="381">
        <f t="shared" si="3"/>
        <v>474.8</v>
      </c>
      <c r="E15" s="380">
        <f>E16+E17</f>
        <v>322.86</v>
      </c>
      <c r="F15" s="380">
        <f t="shared" ref="F15:G15" si="4">F16+F17</f>
        <v>128.19999999999999</v>
      </c>
      <c r="G15" s="380">
        <f t="shared" si="4"/>
        <v>23.740000000000002</v>
      </c>
      <c r="H15" s="377"/>
      <c r="I15" s="377"/>
    </row>
    <row r="16" spans="1:9" ht="45">
      <c r="A16" s="266"/>
      <c r="B16" s="79" t="s">
        <v>282</v>
      </c>
      <c r="C16" s="266" t="s">
        <v>15</v>
      </c>
      <c r="D16" s="381">
        <f>E16+F16+G16</f>
        <v>306.46999999999997</v>
      </c>
      <c r="E16" s="380">
        <v>208.4</v>
      </c>
      <c r="F16" s="380">
        <v>82.75</v>
      </c>
      <c r="G16" s="380">
        <v>15.32</v>
      </c>
      <c r="H16" s="377"/>
      <c r="I16" s="377"/>
    </row>
    <row r="17" spans="1:9" ht="75">
      <c r="A17" s="266"/>
      <c r="B17" s="79" t="s">
        <v>283</v>
      </c>
      <c r="C17" s="266" t="s">
        <v>15</v>
      </c>
      <c r="D17" s="381">
        <f t="shared" si="3"/>
        <v>168.32999999999998</v>
      </c>
      <c r="E17" s="380">
        <v>114.46</v>
      </c>
      <c r="F17" s="380">
        <v>45.45</v>
      </c>
      <c r="G17" s="380">
        <v>8.42</v>
      </c>
      <c r="H17" s="377"/>
      <c r="I17" s="377"/>
    </row>
    <row r="18" spans="1:9">
      <c r="A18" s="266">
        <v>6</v>
      </c>
      <c r="B18" s="79" t="s">
        <v>251</v>
      </c>
      <c r="C18" s="266" t="s">
        <v>15</v>
      </c>
      <c r="D18" s="381">
        <f t="shared" si="3"/>
        <v>1368.79</v>
      </c>
      <c r="E18" s="380">
        <v>930.78</v>
      </c>
      <c r="F18" s="380">
        <v>369.58</v>
      </c>
      <c r="G18" s="380">
        <v>68.430000000000007</v>
      </c>
      <c r="H18" s="377"/>
      <c r="I18" s="377"/>
    </row>
    <row r="19" spans="1:9" ht="30">
      <c r="A19" s="382">
        <v>7</v>
      </c>
      <c r="B19" s="383" t="s">
        <v>284</v>
      </c>
      <c r="C19" s="382" t="s">
        <v>15</v>
      </c>
      <c r="D19" s="384">
        <f t="shared" si="3"/>
        <v>20263.260000000002</v>
      </c>
      <c r="E19" s="385">
        <f>E18+E7</f>
        <v>13778.970000000003</v>
      </c>
      <c r="F19" s="385">
        <f t="shared" ref="F19:G19" si="5">F18+F7</f>
        <v>5471.1</v>
      </c>
      <c r="G19" s="385">
        <f t="shared" si="5"/>
        <v>1013.19</v>
      </c>
      <c r="H19" s="377"/>
      <c r="I19" s="377"/>
    </row>
    <row r="20" spans="1:9">
      <c r="A20" s="266">
        <v>8</v>
      </c>
      <c r="B20" s="79" t="s">
        <v>254</v>
      </c>
      <c r="C20" s="266" t="s">
        <v>15</v>
      </c>
      <c r="D20" s="381">
        <f t="shared" si="3"/>
        <v>1127.31</v>
      </c>
      <c r="E20" s="380">
        <v>766.56</v>
      </c>
      <c r="F20" s="380">
        <v>304.37</v>
      </c>
      <c r="G20" s="380">
        <v>56.38</v>
      </c>
      <c r="H20" s="377"/>
      <c r="I20" s="377"/>
    </row>
    <row r="21" spans="1:9">
      <c r="A21" s="266">
        <v>9</v>
      </c>
      <c r="B21" s="79" t="s">
        <v>255</v>
      </c>
      <c r="C21" s="266" t="s">
        <v>15</v>
      </c>
      <c r="D21" s="381">
        <f t="shared" si="3"/>
        <v>0</v>
      </c>
      <c r="E21" s="380">
        <v>0</v>
      </c>
      <c r="F21" s="380">
        <v>0</v>
      </c>
      <c r="G21" s="380">
        <v>0</v>
      </c>
      <c r="H21" s="377"/>
      <c r="I21" s="377"/>
    </row>
    <row r="22" spans="1:9">
      <c r="A22" s="266">
        <v>10</v>
      </c>
      <c r="B22" s="79" t="s">
        <v>285</v>
      </c>
      <c r="C22" s="266" t="s">
        <v>15</v>
      </c>
      <c r="D22" s="373">
        <f>E22+F22+G22</f>
        <v>0</v>
      </c>
      <c r="E22" s="374">
        <v>0</v>
      </c>
      <c r="F22" s="374">
        <v>0</v>
      </c>
      <c r="G22" s="374">
        <v>0</v>
      </c>
      <c r="H22" s="377"/>
      <c r="I22" s="377"/>
    </row>
    <row r="23" spans="1:9">
      <c r="A23" s="266">
        <v>11</v>
      </c>
      <c r="B23" s="79" t="s">
        <v>74</v>
      </c>
      <c r="C23" s="266" t="s">
        <v>15</v>
      </c>
      <c r="D23" s="373">
        <f t="shared" si="3"/>
        <v>0</v>
      </c>
      <c r="E23" s="374">
        <v>0</v>
      </c>
      <c r="F23" s="374">
        <v>0</v>
      </c>
      <c r="G23" s="374">
        <v>0</v>
      </c>
      <c r="H23" s="377"/>
      <c r="I23" s="377"/>
    </row>
    <row r="24" spans="1:9" ht="30">
      <c r="A24" s="382">
        <v>12</v>
      </c>
      <c r="B24" s="383" t="s">
        <v>286</v>
      </c>
      <c r="C24" s="382" t="s">
        <v>15</v>
      </c>
      <c r="D24" s="386">
        <f t="shared" si="3"/>
        <v>21390.570000000003</v>
      </c>
      <c r="E24" s="387">
        <f>E19+E20+E21+E22+E23</f>
        <v>14545.530000000002</v>
      </c>
      <c r="F24" s="387">
        <f>F19+F20+F21+F22+F23</f>
        <v>5775.47</v>
      </c>
      <c r="G24" s="387">
        <f>G19+G20+G21+G22+G23</f>
        <v>1069.5700000000002</v>
      </c>
      <c r="H24" s="377"/>
      <c r="I24" s="377"/>
    </row>
    <row r="25" spans="1:9">
      <c r="A25" s="266">
        <v>13</v>
      </c>
      <c r="B25" s="79" t="s">
        <v>76</v>
      </c>
      <c r="C25" s="266" t="s">
        <v>15</v>
      </c>
      <c r="D25" s="374">
        <f t="shared" si="3"/>
        <v>0</v>
      </c>
      <c r="E25" s="374">
        <v>0</v>
      </c>
      <c r="F25" s="374">
        <v>0</v>
      </c>
      <c r="G25" s="374">
        <v>0</v>
      </c>
      <c r="H25" s="377"/>
      <c r="I25" s="377"/>
    </row>
    <row r="26" spans="1:9" ht="30">
      <c r="A26" s="266"/>
      <c r="B26" s="79" t="s">
        <v>287</v>
      </c>
      <c r="C26" s="266" t="s">
        <v>15</v>
      </c>
      <c r="D26" s="374">
        <f t="shared" si="3"/>
        <v>0</v>
      </c>
      <c r="E26" s="374">
        <v>0</v>
      </c>
      <c r="F26" s="374">
        <v>0</v>
      </c>
      <c r="G26" s="374">
        <v>0</v>
      </c>
      <c r="H26" s="377"/>
      <c r="I26" s="377"/>
    </row>
    <row r="27" spans="1:9">
      <c r="A27" s="266"/>
      <c r="B27" s="79" t="s">
        <v>78</v>
      </c>
      <c r="C27" s="266" t="s">
        <v>15</v>
      </c>
      <c r="D27" s="374">
        <f t="shared" si="3"/>
        <v>0</v>
      </c>
      <c r="E27" s="374">
        <v>0</v>
      </c>
      <c r="F27" s="374">
        <v>0</v>
      </c>
      <c r="G27" s="374">
        <v>0</v>
      </c>
      <c r="H27" s="377"/>
      <c r="I27" s="377"/>
    </row>
    <row r="28" spans="1:9" ht="30">
      <c r="A28" s="402">
        <v>14</v>
      </c>
      <c r="B28" s="403" t="s">
        <v>288</v>
      </c>
      <c r="C28" s="402" t="s">
        <v>15</v>
      </c>
      <c r="D28" s="388">
        <f t="shared" si="3"/>
        <v>21390.570000000003</v>
      </c>
      <c r="E28" s="388">
        <f>E24</f>
        <v>14545.530000000002</v>
      </c>
      <c r="F28" s="388">
        <f>F24+F25</f>
        <v>5775.47</v>
      </c>
      <c r="G28" s="388">
        <f>G24</f>
        <v>1069.5700000000002</v>
      </c>
      <c r="H28" s="377"/>
      <c r="I28" s="377"/>
    </row>
    <row r="29" spans="1:9">
      <c r="A29" s="389">
        <v>15</v>
      </c>
      <c r="B29" s="390" t="s">
        <v>289</v>
      </c>
      <c r="C29" s="389" t="s">
        <v>81</v>
      </c>
      <c r="D29" s="391">
        <f t="shared" si="3"/>
        <v>20768.310000000001</v>
      </c>
      <c r="E29" s="392">
        <v>14122.24</v>
      </c>
      <c r="F29" s="392">
        <v>5607.48</v>
      </c>
      <c r="G29" s="392">
        <v>1038.5899999999999</v>
      </c>
    </row>
    <row r="30" spans="1:9">
      <c r="A30" s="266">
        <v>16</v>
      </c>
      <c r="B30" s="79" t="s">
        <v>82</v>
      </c>
      <c r="C30" s="266" t="s">
        <v>259</v>
      </c>
      <c r="D30" s="393">
        <f t="shared" si="3"/>
        <v>11.684000000000001</v>
      </c>
      <c r="E30" s="393">
        <v>7.9450000000000003</v>
      </c>
      <c r="F30" s="393">
        <v>3.1547000000000001</v>
      </c>
      <c r="G30" s="393">
        <v>0.58430000000000004</v>
      </c>
    </row>
    <row r="31" spans="1:9">
      <c r="A31" s="266">
        <v>17</v>
      </c>
      <c r="B31" s="79" t="s">
        <v>290</v>
      </c>
      <c r="C31" s="266" t="s">
        <v>85</v>
      </c>
      <c r="D31" s="374">
        <f>D28/D29*1000</f>
        <v>1029.9619949817775</v>
      </c>
      <c r="E31" s="374">
        <f>E28/E29*1000</f>
        <v>1029.9732903562042</v>
      </c>
      <c r="F31" s="374">
        <f>F28/F29*1000</f>
        <v>1029.9581986917476</v>
      </c>
      <c r="G31" s="374">
        <f>G28/G29*1000</f>
        <v>1029.8289026468578</v>
      </c>
    </row>
    <row r="32" spans="1:9">
      <c r="A32" s="266"/>
      <c r="B32" s="266"/>
      <c r="C32" s="266"/>
      <c r="D32" s="266"/>
      <c r="E32" s="266"/>
      <c r="F32" s="266"/>
      <c r="G32" s="266"/>
    </row>
    <row r="33" spans="2:6">
      <c r="B33" t="s">
        <v>265</v>
      </c>
      <c r="F33" t="s">
        <v>226</v>
      </c>
    </row>
    <row r="34" spans="2:6">
      <c r="B34" t="s">
        <v>227</v>
      </c>
      <c r="F34" t="s">
        <v>177</v>
      </c>
    </row>
  </sheetData>
  <mergeCells count="6">
    <mergeCell ref="B1:G1"/>
    <mergeCell ref="B2:G2"/>
    <mergeCell ref="A4:A5"/>
    <mergeCell ref="B4:B5"/>
    <mergeCell ref="C4:C5"/>
    <mergeCell ref="D4:G4"/>
  </mergeCells>
  <pageMargins left="0.7" right="0.7" top="0.75" bottom="0.75" header="0.3" footer="0.3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topLeftCell="A16" zoomScale="85" zoomScaleSheetLayoutView="85" workbookViewId="0">
      <selection activeCell="K8" sqref="K8"/>
    </sheetView>
  </sheetViews>
  <sheetFormatPr defaultRowHeight="15"/>
  <cols>
    <col min="1" max="1" width="5.5703125" customWidth="1"/>
    <col min="2" max="2" width="30.140625" customWidth="1"/>
    <col min="4" max="7" width="15.7109375" customWidth="1"/>
  </cols>
  <sheetData>
    <row r="1" spans="1:7">
      <c r="B1" s="478" t="s">
        <v>157</v>
      </c>
      <c r="C1" s="478"/>
      <c r="D1" s="478"/>
      <c r="E1" s="478"/>
      <c r="F1" s="478"/>
      <c r="G1" s="478"/>
    </row>
    <row r="2" spans="1:7">
      <c r="B2" s="478" t="s">
        <v>266</v>
      </c>
      <c r="C2" s="478"/>
      <c r="D2" s="478"/>
      <c r="E2" s="478"/>
      <c r="F2" s="478"/>
      <c r="G2" s="478"/>
    </row>
    <row r="3" spans="1:7">
      <c r="G3" t="s">
        <v>298</v>
      </c>
    </row>
    <row r="4" spans="1:7" ht="15" customHeight="1">
      <c r="A4" s="435"/>
      <c r="B4" s="435" t="s">
        <v>243</v>
      </c>
      <c r="C4" s="489" t="s">
        <v>243</v>
      </c>
      <c r="D4" s="435" t="s">
        <v>267</v>
      </c>
      <c r="E4" s="435"/>
      <c r="F4" s="435"/>
      <c r="G4" s="435"/>
    </row>
    <row r="5" spans="1:7" ht="30">
      <c r="A5" s="435"/>
      <c r="B5" s="435"/>
      <c r="C5" s="489"/>
      <c r="D5" s="79" t="s">
        <v>5</v>
      </c>
      <c r="E5" s="79" t="s">
        <v>268</v>
      </c>
      <c r="F5" s="79" t="s">
        <v>269</v>
      </c>
      <c r="G5" s="79" t="s">
        <v>270</v>
      </c>
    </row>
    <row r="6" spans="1:7" ht="30">
      <c r="A6" s="402">
        <v>1</v>
      </c>
      <c r="B6" s="403" t="s">
        <v>248</v>
      </c>
      <c r="C6" s="402" t="s">
        <v>15</v>
      </c>
      <c r="D6" s="388">
        <f>E6+F6+G6</f>
        <v>1168.94</v>
      </c>
      <c r="E6" s="388">
        <f>E28</f>
        <v>794.99</v>
      </c>
      <c r="F6" s="388">
        <f t="shared" ref="F6:G6" si="0">F28</f>
        <v>315.54000000000002</v>
      </c>
      <c r="G6" s="388">
        <f t="shared" si="0"/>
        <v>58.41</v>
      </c>
    </row>
    <row r="7" spans="1:7" ht="45">
      <c r="A7" s="402">
        <v>2</v>
      </c>
      <c r="B7" s="403" t="s">
        <v>291</v>
      </c>
      <c r="C7" s="402" t="s">
        <v>15</v>
      </c>
      <c r="D7" s="388">
        <f>E7+F7+G7</f>
        <v>402.3</v>
      </c>
      <c r="E7" s="388">
        <f>E8+E14+E15</f>
        <v>273.57</v>
      </c>
      <c r="F7" s="388">
        <f t="shared" ref="F7:G7" si="1">F8+F14+F15</f>
        <v>108.62</v>
      </c>
      <c r="G7" s="388">
        <f t="shared" si="1"/>
        <v>20.11</v>
      </c>
    </row>
    <row r="8" spans="1:7" ht="30">
      <c r="A8" s="266">
        <v>3</v>
      </c>
      <c r="B8" s="79" t="s">
        <v>272</v>
      </c>
      <c r="C8" s="266" t="s">
        <v>15</v>
      </c>
      <c r="D8" s="374">
        <f>E8+F8+G8</f>
        <v>0</v>
      </c>
      <c r="E8" s="374">
        <f>E9+E10+E11+E12+E13</f>
        <v>0</v>
      </c>
      <c r="F8" s="374">
        <f t="shared" ref="F8:G8" si="2">F9+F10+F11+F12+F13</f>
        <v>0</v>
      </c>
      <c r="G8" s="374">
        <f t="shared" si="2"/>
        <v>0</v>
      </c>
    </row>
    <row r="9" spans="1:7">
      <c r="A9" s="266"/>
      <c r="B9" s="79" t="s">
        <v>273</v>
      </c>
      <c r="C9" s="266" t="s">
        <v>15</v>
      </c>
      <c r="D9" s="374">
        <f t="shared" ref="D9:D30" si="3">E9+F9+G9</f>
        <v>0</v>
      </c>
      <c r="E9" s="374">
        <v>0</v>
      </c>
      <c r="F9" s="374">
        <v>0</v>
      </c>
      <c r="G9" s="374">
        <v>0</v>
      </c>
    </row>
    <row r="10" spans="1:7" ht="45">
      <c r="A10" s="378" t="s">
        <v>120</v>
      </c>
      <c r="B10" s="79" t="s">
        <v>274</v>
      </c>
      <c r="C10" s="266" t="s">
        <v>15</v>
      </c>
      <c r="D10" s="374">
        <f t="shared" si="3"/>
        <v>0</v>
      </c>
      <c r="E10" s="374">
        <v>0</v>
      </c>
      <c r="F10" s="374">
        <v>0</v>
      </c>
      <c r="G10" s="374">
        <v>0</v>
      </c>
    </row>
    <row r="11" spans="1:7" ht="30">
      <c r="A11" s="378" t="s">
        <v>128</v>
      </c>
      <c r="B11" s="79" t="s">
        <v>275</v>
      </c>
      <c r="C11" s="266" t="s">
        <v>15</v>
      </c>
      <c r="D11" s="374">
        <f t="shared" si="3"/>
        <v>0</v>
      </c>
      <c r="E11" s="374">
        <v>0</v>
      </c>
      <c r="F11" s="374">
        <v>0</v>
      </c>
      <c r="G11" s="374">
        <v>0</v>
      </c>
    </row>
    <row r="12" spans="1:7">
      <c r="A12" s="378" t="s">
        <v>276</v>
      </c>
      <c r="B12" s="79" t="s">
        <v>277</v>
      </c>
      <c r="C12" s="266" t="s">
        <v>15</v>
      </c>
      <c r="D12" s="374">
        <f t="shared" si="3"/>
        <v>0</v>
      </c>
      <c r="E12" s="374">
        <v>0</v>
      </c>
      <c r="F12" s="374">
        <v>0</v>
      </c>
      <c r="G12" s="374">
        <v>0</v>
      </c>
    </row>
    <row r="13" spans="1:7">
      <c r="A13" s="378" t="s">
        <v>278</v>
      </c>
      <c r="B13" s="79" t="s">
        <v>279</v>
      </c>
      <c r="C13" s="266" t="s">
        <v>15</v>
      </c>
      <c r="D13" s="374">
        <f t="shared" si="3"/>
        <v>0</v>
      </c>
      <c r="E13" s="374">
        <v>0</v>
      </c>
      <c r="F13" s="374">
        <v>0</v>
      </c>
      <c r="G13" s="374">
        <v>0</v>
      </c>
    </row>
    <row r="14" spans="1:7">
      <c r="A14" s="266">
        <v>4</v>
      </c>
      <c r="B14" s="79" t="s">
        <v>280</v>
      </c>
      <c r="C14" s="266" t="s">
        <v>15</v>
      </c>
      <c r="D14" s="374">
        <f t="shared" si="3"/>
        <v>300.04000000000002</v>
      </c>
      <c r="E14" s="374">
        <v>204.03</v>
      </c>
      <c r="F14" s="374">
        <v>81.010000000000005</v>
      </c>
      <c r="G14" s="374">
        <v>15</v>
      </c>
    </row>
    <row r="15" spans="1:7">
      <c r="A15" s="266">
        <v>5</v>
      </c>
      <c r="B15" s="79" t="s">
        <v>281</v>
      </c>
      <c r="C15" s="266" t="s">
        <v>15</v>
      </c>
      <c r="D15" s="380">
        <f t="shared" si="3"/>
        <v>102.25999999999999</v>
      </c>
      <c r="E15" s="380">
        <f>E16+E17</f>
        <v>69.539999999999992</v>
      </c>
      <c r="F15" s="380">
        <f t="shared" ref="F15" si="4">F16+F17</f>
        <v>27.61</v>
      </c>
      <c r="G15" s="380">
        <f>G16+G17</f>
        <v>5.1099999999999994</v>
      </c>
    </row>
    <row r="16" spans="1:7" ht="45">
      <c r="A16" s="266"/>
      <c r="B16" s="79" t="s">
        <v>282</v>
      </c>
      <c r="C16" s="266" t="s">
        <v>15</v>
      </c>
      <c r="D16" s="380">
        <f>E16+F16+G16</f>
        <v>66.010000000000005</v>
      </c>
      <c r="E16" s="380">
        <v>44.89</v>
      </c>
      <c r="F16" s="380">
        <v>17.82</v>
      </c>
      <c r="G16" s="380">
        <v>3.3</v>
      </c>
    </row>
    <row r="17" spans="1:7" ht="75">
      <c r="A17" s="266"/>
      <c r="B17" s="79" t="s">
        <v>283</v>
      </c>
      <c r="C17" s="266" t="s">
        <v>15</v>
      </c>
      <c r="D17" s="380">
        <f t="shared" si="3"/>
        <v>36.25</v>
      </c>
      <c r="E17" s="380">
        <v>24.65</v>
      </c>
      <c r="F17" s="380">
        <v>9.7899999999999991</v>
      </c>
      <c r="G17" s="380">
        <v>1.81</v>
      </c>
    </row>
    <row r="18" spans="1:7">
      <c r="A18" s="266">
        <v>6</v>
      </c>
      <c r="B18" s="79" t="s">
        <v>251</v>
      </c>
      <c r="C18" s="266" t="s">
        <v>15</v>
      </c>
      <c r="D18" s="374">
        <f t="shared" si="3"/>
        <v>136.88</v>
      </c>
      <c r="E18" s="374">
        <v>93.08</v>
      </c>
      <c r="F18" s="374">
        <v>36.96</v>
      </c>
      <c r="G18" s="374">
        <v>6.84</v>
      </c>
    </row>
    <row r="19" spans="1:7" ht="30">
      <c r="A19" s="266">
        <v>7</v>
      </c>
      <c r="B19" s="79" t="s">
        <v>292</v>
      </c>
      <c r="C19" s="266" t="s">
        <v>15</v>
      </c>
      <c r="D19" s="374">
        <f t="shared" si="3"/>
        <v>539.18000000000006</v>
      </c>
      <c r="E19" s="374">
        <f>E18+E7</f>
        <v>366.65</v>
      </c>
      <c r="F19" s="374">
        <f t="shared" ref="F19:G19" si="5">F18+F7</f>
        <v>145.58000000000001</v>
      </c>
      <c r="G19" s="374">
        <f t="shared" si="5"/>
        <v>26.95</v>
      </c>
    </row>
    <row r="20" spans="1:7">
      <c r="A20" s="266">
        <v>8</v>
      </c>
      <c r="B20" s="79" t="s">
        <v>254</v>
      </c>
      <c r="C20" s="266" t="s">
        <v>15</v>
      </c>
      <c r="D20" s="374">
        <f>E20+F20+G20</f>
        <v>112.72999999999999</v>
      </c>
      <c r="E20" s="374">
        <v>76.66</v>
      </c>
      <c r="F20" s="374">
        <v>30.44</v>
      </c>
      <c r="G20" s="374">
        <v>5.63</v>
      </c>
    </row>
    <row r="21" spans="1:7">
      <c r="A21" s="266">
        <v>9</v>
      </c>
      <c r="B21" s="79" t="s">
        <v>255</v>
      </c>
      <c r="C21" s="266" t="s">
        <v>15</v>
      </c>
      <c r="D21" s="374">
        <f t="shared" si="3"/>
        <v>517.03000000000009</v>
      </c>
      <c r="E21" s="374">
        <v>351.68</v>
      </c>
      <c r="F21" s="374">
        <v>139.52000000000001</v>
      </c>
      <c r="G21" s="374">
        <v>25.83</v>
      </c>
    </row>
    <row r="22" spans="1:7">
      <c r="A22" s="266">
        <v>10</v>
      </c>
      <c r="B22" s="79" t="s">
        <v>285</v>
      </c>
      <c r="C22" s="266" t="s">
        <v>15</v>
      </c>
      <c r="D22" s="374">
        <f t="shared" si="3"/>
        <v>0</v>
      </c>
      <c r="E22" s="374">
        <v>0</v>
      </c>
      <c r="F22" s="374">
        <v>0</v>
      </c>
      <c r="G22" s="374">
        <v>0</v>
      </c>
    </row>
    <row r="23" spans="1:7">
      <c r="A23" s="266">
        <v>11</v>
      </c>
      <c r="B23" s="79" t="s">
        <v>74</v>
      </c>
      <c r="C23" s="266" t="s">
        <v>15</v>
      </c>
      <c r="D23" s="374">
        <f t="shared" si="3"/>
        <v>0</v>
      </c>
      <c r="E23" s="374">
        <v>0</v>
      </c>
      <c r="F23" s="374">
        <v>0</v>
      </c>
      <c r="G23" s="374">
        <v>0</v>
      </c>
    </row>
    <row r="24" spans="1:7" ht="30">
      <c r="A24" s="402">
        <v>12</v>
      </c>
      <c r="B24" s="403" t="s">
        <v>293</v>
      </c>
      <c r="C24" s="402" t="s">
        <v>15</v>
      </c>
      <c r="D24" s="388">
        <f t="shared" si="3"/>
        <v>1168.94</v>
      </c>
      <c r="E24" s="388">
        <f>E19+E20+E21+E22+E23</f>
        <v>794.99</v>
      </c>
      <c r="F24" s="388">
        <f t="shared" ref="F24:G24" si="6">F19+F20+F21+F22+F23</f>
        <v>315.54000000000002</v>
      </c>
      <c r="G24" s="388">
        <f t="shared" si="6"/>
        <v>58.41</v>
      </c>
    </row>
    <row r="25" spans="1:7">
      <c r="A25" s="266">
        <v>13</v>
      </c>
      <c r="B25" s="79" t="s">
        <v>76</v>
      </c>
      <c r="C25" s="266" t="s">
        <v>15</v>
      </c>
      <c r="D25" s="374">
        <f t="shared" si="3"/>
        <v>0</v>
      </c>
      <c r="E25" s="374">
        <v>0</v>
      </c>
      <c r="F25" s="374">
        <v>0</v>
      </c>
      <c r="G25" s="374">
        <v>0</v>
      </c>
    </row>
    <row r="26" spans="1:7" ht="30">
      <c r="A26" s="266"/>
      <c r="B26" s="79" t="s">
        <v>287</v>
      </c>
      <c r="C26" s="266" t="s">
        <v>15</v>
      </c>
      <c r="D26" s="374">
        <f t="shared" si="3"/>
        <v>0</v>
      </c>
      <c r="E26" s="374">
        <v>0</v>
      </c>
      <c r="F26" s="374">
        <v>0</v>
      </c>
      <c r="G26" s="374">
        <v>0</v>
      </c>
    </row>
    <row r="27" spans="1:7">
      <c r="A27" s="266"/>
      <c r="B27" s="79" t="s">
        <v>78</v>
      </c>
      <c r="C27" s="266" t="s">
        <v>15</v>
      </c>
      <c r="D27" s="374">
        <f>E27+F27+G27</f>
        <v>0</v>
      </c>
      <c r="E27" s="374">
        <v>0</v>
      </c>
      <c r="F27" s="374">
        <v>0</v>
      </c>
      <c r="G27" s="374">
        <v>0</v>
      </c>
    </row>
    <row r="28" spans="1:7" ht="30">
      <c r="A28" s="402">
        <v>14</v>
      </c>
      <c r="B28" s="403" t="s">
        <v>294</v>
      </c>
      <c r="C28" s="402" t="s">
        <v>15</v>
      </c>
      <c r="D28" s="388">
        <f t="shared" si="3"/>
        <v>1168.94</v>
      </c>
      <c r="E28" s="388">
        <f>E24</f>
        <v>794.99</v>
      </c>
      <c r="F28" s="388">
        <f t="shared" ref="F28:G28" si="7">F24</f>
        <v>315.54000000000002</v>
      </c>
      <c r="G28" s="388">
        <f t="shared" si="7"/>
        <v>58.41</v>
      </c>
    </row>
    <row r="29" spans="1:7">
      <c r="A29" s="389">
        <v>15</v>
      </c>
      <c r="B29" s="390" t="s">
        <v>289</v>
      </c>
      <c r="C29" s="389" t="s">
        <v>81</v>
      </c>
      <c r="D29" s="394">
        <f t="shared" si="3"/>
        <v>20768.310000000001</v>
      </c>
      <c r="E29" s="391">
        <v>14122.24</v>
      </c>
      <c r="F29" s="391">
        <v>5607.48</v>
      </c>
      <c r="G29" s="391">
        <v>1038.5899999999999</v>
      </c>
    </row>
    <row r="30" spans="1:7">
      <c r="A30" s="266">
        <v>16</v>
      </c>
      <c r="B30" s="79" t="s">
        <v>82</v>
      </c>
      <c r="C30" s="266" t="s">
        <v>259</v>
      </c>
      <c r="D30" s="395">
        <f t="shared" si="3"/>
        <v>11.684000000000001</v>
      </c>
      <c r="E30" s="266">
        <v>7.9450000000000003</v>
      </c>
      <c r="F30" s="266">
        <v>3.1547000000000001</v>
      </c>
      <c r="G30" s="266">
        <v>0.58430000000000004</v>
      </c>
    </row>
    <row r="31" spans="1:7">
      <c r="A31" s="266">
        <v>17</v>
      </c>
      <c r="B31" s="79" t="s">
        <v>290</v>
      </c>
      <c r="C31" s="266" t="s">
        <v>85</v>
      </c>
      <c r="D31" s="374">
        <f>D28/D29*1000</f>
        <v>56.284791588723394</v>
      </c>
      <c r="E31" s="374">
        <f>E28/E29*1000</f>
        <v>56.293477521979518</v>
      </c>
      <c r="F31" s="374">
        <f>F28/F29*1000</f>
        <v>56.271266237240262</v>
      </c>
      <c r="G31" s="374">
        <f>G28/G29*1000</f>
        <v>56.239709606293147</v>
      </c>
    </row>
    <row r="32" spans="1:7">
      <c r="A32" s="266"/>
      <c r="B32" s="266"/>
      <c r="C32" s="266"/>
      <c r="D32" s="266"/>
      <c r="E32" s="266"/>
      <c r="F32" s="266"/>
      <c r="G32" s="266"/>
    </row>
    <row r="33" spans="2:6">
      <c r="B33" t="s">
        <v>265</v>
      </c>
      <c r="F33" t="s">
        <v>226</v>
      </c>
    </row>
    <row r="34" spans="2:6">
      <c r="B34" t="s">
        <v>227</v>
      </c>
      <c r="F34" t="s">
        <v>177</v>
      </c>
    </row>
  </sheetData>
  <mergeCells count="6">
    <mergeCell ref="B1:G1"/>
    <mergeCell ref="B2:G2"/>
    <mergeCell ref="A4:A5"/>
    <mergeCell ref="B4:B5"/>
    <mergeCell ref="C4:C5"/>
    <mergeCell ref="D4:G4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структура</vt:lpstr>
      <vt:lpstr>до рішення</vt:lpstr>
      <vt:lpstr>газ</vt:lpstr>
      <vt:lpstr>ТЕ</vt:lpstr>
      <vt:lpstr>БО</vt:lpstr>
      <vt:lpstr>КП</vt:lpstr>
      <vt:lpstr>1 Гкал</vt:lpstr>
      <vt:lpstr>вироб</vt:lpstr>
      <vt:lpstr>пост</vt:lpstr>
      <vt:lpstr>трансп</vt:lpstr>
      <vt:lpstr>структура!Область_печати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Кобзар Ігор Васильович</dc:creator>
  <cp:lastModifiedBy>www</cp:lastModifiedBy>
  <cp:lastPrinted>2019-12-11T14:42:36Z</cp:lastPrinted>
  <dcterms:created xsi:type="dcterms:W3CDTF">2019-01-18T07:33:25Z</dcterms:created>
  <dcterms:modified xsi:type="dcterms:W3CDTF">2019-12-12T11:46:03Z</dcterms:modified>
</cp:coreProperties>
</file>