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структура" sheetId="1" r:id="rId1"/>
  </sheets>
  <calcPr calcId="124519" refMode="R1C1"/>
</workbook>
</file>

<file path=xl/calcChain.xml><?xml version="1.0" encoding="utf-8"?>
<calcChain xmlns="http://schemas.openxmlformats.org/spreadsheetml/2006/main">
  <c r="N97" i="1"/>
  <c r="K97"/>
  <c r="K102"/>
  <c r="H97"/>
  <c r="H102" s="1"/>
  <c r="N102"/>
  <c r="D92"/>
  <c r="D91"/>
  <c r="E89"/>
  <c r="E87" s="1"/>
  <c r="E88"/>
  <c r="D88"/>
  <c r="D87" s="1"/>
  <c r="O87"/>
  <c r="N87"/>
  <c r="M87"/>
  <c r="L87"/>
  <c r="K87"/>
  <c r="J87"/>
  <c r="I87"/>
  <c r="H87"/>
  <c r="G87"/>
  <c r="F87"/>
  <c r="M86"/>
  <c r="J86"/>
  <c r="G86"/>
  <c r="F86"/>
  <c r="E86"/>
  <c r="D86" s="1"/>
  <c r="M84"/>
  <c r="J84"/>
  <c r="G84"/>
  <c r="F84"/>
  <c r="E84"/>
  <c r="D84"/>
  <c r="M83"/>
  <c r="J83"/>
  <c r="G83"/>
  <c r="F83"/>
  <c r="E83"/>
  <c r="D83"/>
  <c r="M82"/>
  <c r="J82"/>
  <c r="G82"/>
  <c r="F82"/>
  <c r="E82"/>
  <c r="D82" s="1"/>
  <c r="M81"/>
  <c r="J81"/>
  <c r="G81"/>
  <c r="F81"/>
  <c r="E81"/>
  <c r="D81" s="1"/>
  <c r="M80"/>
  <c r="J80"/>
  <c r="G80"/>
  <c r="F80"/>
  <c r="E80"/>
  <c r="D80" s="1"/>
  <c r="M79"/>
  <c r="J79"/>
  <c r="G79"/>
  <c r="F79"/>
  <c r="E79"/>
  <c r="D79" s="1"/>
  <c r="M78"/>
  <c r="J78"/>
  <c r="G78"/>
  <c r="F78"/>
  <c r="E78"/>
  <c r="D78" s="1"/>
  <c r="M77"/>
  <c r="J77"/>
  <c r="G77"/>
  <c r="F77"/>
  <c r="E77"/>
  <c r="M76"/>
  <c r="J76"/>
  <c r="G76"/>
  <c r="F76"/>
  <c r="E76"/>
  <c r="N75"/>
  <c r="M75" s="1"/>
  <c r="K75"/>
  <c r="J75" s="1"/>
  <c r="H75"/>
  <c r="G75" s="1"/>
  <c r="F75"/>
  <c r="M74"/>
  <c r="J74"/>
  <c r="G74"/>
  <c r="F74"/>
  <c r="E74"/>
  <c r="D74" s="1"/>
  <c r="M73"/>
  <c r="J73"/>
  <c r="G73"/>
  <c r="F73"/>
  <c r="E73"/>
  <c r="N72"/>
  <c r="M72" s="1"/>
  <c r="H72"/>
  <c r="F72"/>
  <c r="M71"/>
  <c r="J71"/>
  <c r="G71"/>
  <c r="E71"/>
  <c r="D71" s="1"/>
  <c r="M70"/>
  <c r="J70"/>
  <c r="G70"/>
  <c r="E70"/>
  <c r="D70" s="1"/>
  <c r="M69"/>
  <c r="J69"/>
  <c r="G69"/>
  <c r="E69"/>
  <c r="D69" s="1"/>
  <c r="M68"/>
  <c r="J68"/>
  <c r="G68"/>
  <c r="E68"/>
  <c r="D68" s="1"/>
  <c r="M67"/>
  <c r="J67"/>
  <c r="G67"/>
  <c r="E67"/>
  <c r="D67" s="1"/>
  <c r="M66"/>
  <c r="J66"/>
  <c r="G66"/>
  <c r="E66"/>
  <c r="D66" s="1"/>
  <c r="M65"/>
  <c r="J65"/>
  <c r="G65"/>
  <c r="E65"/>
  <c r="D65" s="1"/>
  <c r="M64"/>
  <c r="J64"/>
  <c r="G64"/>
  <c r="E64"/>
  <c r="D64" s="1"/>
  <c r="M63"/>
  <c r="J63"/>
  <c r="G63"/>
  <c r="E63"/>
  <c r="D63" s="1"/>
  <c r="M62"/>
  <c r="J62"/>
  <c r="G62"/>
  <c r="E62"/>
  <c r="D62"/>
  <c r="M61"/>
  <c r="J61"/>
  <c r="G61"/>
  <c r="E61"/>
  <c r="D61" s="1"/>
  <c r="M60"/>
  <c r="J60"/>
  <c r="G60"/>
  <c r="E60"/>
  <c r="D60" s="1"/>
  <c r="M59"/>
  <c r="J59"/>
  <c r="G59"/>
  <c r="E59"/>
  <c r="D59" s="1"/>
  <c r="M58"/>
  <c r="J58"/>
  <c r="G58"/>
  <c r="E58"/>
  <c r="D58" s="1"/>
  <c r="M57"/>
  <c r="J57"/>
  <c r="G57"/>
  <c r="E57"/>
  <c r="D57" s="1"/>
  <c r="M56"/>
  <c r="J56"/>
  <c r="G56"/>
  <c r="E56"/>
  <c r="D56" s="1"/>
  <c r="M55"/>
  <c r="J55"/>
  <c r="G55"/>
  <c r="E55"/>
  <c r="D55" s="1"/>
  <c r="M54"/>
  <c r="J54"/>
  <c r="G54"/>
  <c r="E54"/>
  <c r="D54"/>
  <c r="M53"/>
  <c r="J53"/>
  <c r="G53"/>
  <c r="E53"/>
  <c r="D53" s="1"/>
  <c r="M52"/>
  <c r="J52"/>
  <c r="G52"/>
  <c r="E52"/>
  <c r="D52" s="1"/>
  <c r="M51"/>
  <c r="J51"/>
  <c r="G51"/>
  <c r="E51"/>
  <c r="D51" s="1"/>
  <c r="N50"/>
  <c r="M50" s="1"/>
  <c r="K50"/>
  <c r="J50" s="1"/>
  <c r="H50"/>
  <c r="G50" s="1"/>
  <c r="M49"/>
  <c r="J49"/>
  <c r="G49"/>
  <c r="E49"/>
  <c r="D49"/>
  <c r="M48"/>
  <c r="J48"/>
  <c r="G48"/>
  <c r="E48"/>
  <c r="D48" s="1"/>
  <c r="H47"/>
  <c r="F47"/>
  <c r="M45"/>
  <c r="J45"/>
  <c r="G45"/>
  <c r="F45"/>
  <c r="E45"/>
  <c r="D45" s="1"/>
  <c r="M44"/>
  <c r="J44"/>
  <c r="G44"/>
  <c r="F44"/>
  <c r="E44"/>
  <c r="D44" s="1"/>
  <c r="M43"/>
  <c r="J43"/>
  <c r="G43"/>
  <c r="F43"/>
  <c r="E43"/>
  <c r="D43" s="1"/>
  <c r="M42"/>
  <c r="J42"/>
  <c r="G42"/>
  <c r="F42"/>
  <c r="E42"/>
  <c r="D42" s="1"/>
  <c r="M41"/>
  <c r="J41"/>
  <c r="G41"/>
  <c r="F41"/>
  <c r="E41"/>
  <c r="D41" s="1"/>
  <c r="M39"/>
  <c r="J39"/>
  <c r="G39"/>
  <c r="F39"/>
  <c r="E39"/>
  <c r="D39" s="1"/>
  <c r="M38"/>
  <c r="J38"/>
  <c r="G38"/>
  <c r="F38"/>
  <c r="E38"/>
  <c r="D38" s="1"/>
  <c r="M37"/>
  <c r="J37"/>
  <c r="G37"/>
  <c r="F37"/>
  <c r="E37"/>
  <c r="D37" s="1"/>
  <c r="M36"/>
  <c r="J36"/>
  <c r="G36"/>
  <c r="F36"/>
  <c r="E36"/>
  <c r="D36"/>
  <c r="M35"/>
  <c r="J35"/>
  <c r="G35"/>
  <c r="F35"/>
  <c r="E35"/>
  <c r="D35"/>
  <c r="N34"/>
  <c r="M34"/>
  <c r="K34"/>
  <c r="J34"/>
  <c r="H34"/>
  <c r="G34"/>
  <c r="F34"/>
  <c r="E34"/>
  <c r="D34" s="1"/>
  <c r="M33"/>
  <c r="J33"/>
  <c r="G33"/>
  <c r="F33"/>
  <c r="E33"/>
  <c r="M32"/>
  <c r="J32"/>
  <c r="G32"/>
  <c r="F32"/>
  <c r="E32"/>
  <c r="D32" s="1"/>
  <c r="M31"/>
  <c r="J31"/>
  <c r="G31"/>
  <c r="F31"/>
  <c r="E31"/>
  <c r="N30"/>
  <c r="M30" s="1"/>
  <c r="K30"/>
  <c r="H30"/>
  <c r="F30"/>
  <c r="M29"/>
  <c r="J29"/>
  <c r="G29"/>
  <c r="F29"/>
  <c r="E29"/>
  <c r="D29" s="1"/>
  <c r="N28"/>
  <c r="M28" s="1"/>
  <c r="K28"/>
  <c r="J28" s="1"/>
  <c r="H28"/>
  <c r="G28" s="1"/>
  <c r="F28"/>
  <c r="N26"/>
  <c r="I26"/>
  <c r="F26" s="1"/>
  <c r="M25"/>
  <c r="J25"/>
  <c r="G25"/>
  <c r="F25"/>
  <c r="E25"/>
  <c r="D25" s="1"/>
  <c r="M24"/>
  <c r="J24"/>
  <c r="G24"/>
  <c r="F24"/>
  <c r="E24"/>
  <c r="M23"/>
  <c r="J23"/>
  <c r="G23"/>
  <c r="F23"/>
  <c r="E23"/>
  <c r="D23" s="1"/>
  <c r="M22"/>
  <c r="J22"/>
  <c r="G22"/>
  <c r="F22"/>
  <c r="E22"/>
  <c r="M21"/>
  <c r="J21"/>
  <c r="G21"/>
  <c r="F21"/>
  <c r="E21"/>
  <c r="D21" s="1"/>
  <c r="M20"/>
  <c r="G20"/>
  <c r="F20"/>
  <c r="E20"/>
  <c r="D20" s="1"/>
  <c r="M18"/>
  <c r="J18"/>
  <c r="G18"/>
  <c r="D18" s="1"/>
  <c r="F18"/>
  <c r="E18"/>
  <c r="O17"/>
  <c r="O15" s="1"/>
  <c r="O14" s="1"/>
  <c r="O46" s="1"/>
  <c r="O85" s="1"/>
  <c r="O13" s="1"/>
  <c r="N17"/>
  <c r="L17"/>
  <c r="L15" s="1"/>
  <c r="K17"/>
  <c r="J17"/>
  <c r="I17"/>
  <c r="H17"/>
  <c r="D16"/>
  <c r="N15"/>
  <c r="M15" s="1"/>
  <c r="K15"/>
  <c r="J15" s="1"/>
  <c r="I15"/>
  <c r="L14"/>
  <c r="L46" s="1"/>
  <c r="L85" s="1"/>
  <c r="I14"/>
  <c r="I46" s="1"/>
  <c r="I85" s="1"/>
  <c r="I90" s="1"/>
  <c r="I13"/>
  <c r="D76" l="1"/>
  <c r="F14"/>
  <c r="F15"/>
  <c r="F17"/>
  <c r="M17"/>
  <c r="D22"/>
  <c r="D24"/>
  <c r="H26"/>
  <c r="K26"/>
  <c r="J26" s="1"/>
  <c r="E28"/>
  <c r="D28" s="1"/>
  <c r="D77"/>
  <c r="K72"/>
  <c r="J72" s="1"/>
  <c r="D73"/>
  <c r="E75"/>
  <c r="D75" s="1"/>
  <c r="N47"/>
  <c r="M47" s="1"/>
  <c r="E50"/>
  <c r="D50" s="1"/>
  <c r="D31"/>
  <c r="D33"/>
  <c r="L90"/>
  <c r="L98" s="1"/>
  <c r="L103" s="1"/>
  <c r="F85"/>
  <c r="F90" s="1"/>
  <c r="L13"/>
  <c r="F13" s="1"/>
  <c r="I100"/>
  <c r="I105" s="1"/>
  <c r="I98"/>
  <c r="I103" s="1"/>
  <c r="G30"/>
  <c r="E30"/>
  <c r="D30" s="1"/>
  <c r="G47"/>
  <c r="G72"/>
  <c r="E72"/>
  <c r="D72" s="1"/>
  <c r="O90"/>
  <c r="O98" s="1"/>
  <c r="O103" s="1"/>
  <c r="K14"/>
  <c r="J14" s="1"/>
  <c r="G17"/>
  <c r="G15" s="1"/>
  <c r="E17"/>
  <c r="D17" s="1"/>
  <c r="H15"/>
  <c r="M26"/>
  <c r="N14"/>
  <c r="M14" s="1"/>
  <c r="K46"/>
  <c r="J30"/>
  <c r="F46"/>
  <c r="N46"/>
  <c r="K47"/>
  <c r="J47" s="1"/>
  <c r="E26" l="1"/>
  <c r="D26" s="1"/>
  <c r="G26"/>
  <c r="M46"/>
  <c r="N85"/>
  <c r="E15"/>
  <c r="D15" s="1"/>
  <c r="H14"/>
  <c r="K85"/>
  <c r="J46"/>
  <c r="E47"/>
  <c r="D47" s="1"/>
  <c r="K13" l="1"/>
  <c r="J85"/>
  <c r="G14"/>
  <c r="E14"/>
  <c r="D14" s="1"/>
  <c r="H46"/>
  <c r="M85"/>
  <c r="N13"/>
  <c r="N90" l="1"/>
  <c r="M90" s="1"/>
  <c r="M13"/>
  <c r="G46"/>
  <c r="E46"/>
  <c r="D46" s="1"/>
  <c r="H85"/>
  <c r="K90"/>
  <c r="J90" s="1"/>
  <c r="J13"/>
  <c r="H90" l="1"/>
  <c r="G85"/>
  <c r="E85"/>
  <c r="D85" s="1"/>
  <c r="H13"/>
  <c r="M94"/>
  <c r="M95" s="1"/>
  <c r="M93"/>
  <c r="J94"/>
  <c r="J95" s="1"/>
  <c r="J93"/>
  <c r="H99" l="1"/>
  <c r="H104" s="1"/>
  <c r="G90"/>
  <c r="G13"/>
  <c r="E13"/>
  <c r="E90" l="1"/>
  <c r="D90" s="1"/>
  <c r="D13"/>
  <c r="G94"/>
  <c r="G95" s="1"/>
  <c r="G93"/>
  <c r="D94" l="1"/>
  <c r="D95" s="1"/>
  <c r="D93"/>
</calcChain>
</file>

<file path=xl/sharedStrings.xml><?xml version="1.0" encoding="utf-8"?>
<sst xmlns="http://schemas.openxmlformats.org/spreadsheetml/2006/main" count="189" uniqueCount="103">
  <si>
    <t>Найменування показника</t>
  </si>
  <si>
    <t>одиниця       виміру</t>
  </si>
  <si>
    <t>Разом</t>
  </si>
  <si>
    <t>Вартість, тис.гривень</t>
  </si>
  <si>
    <t>населення 68%</t>
  </si>
  <si>
    <t>бюджетні установи  27%</t>
  </si>
  <si>
    <t>інші споживачі 5%</t>
  </si>
  <si>
    <t>усього</t>
  </si>
  <si>
    <t>у тому числі</t>
  </si>
  <si>
    <t>умовно-постійна частина</t>
  </si>
  <si>
    <t>умовно-змінна частина</t>
  </si>
  <si>
    <t>Повна планова собівартість теплової енергії</t>
  </si>
  <si>
    <t>тис.грн</t>
  </si>
  <si>
    <t>Планова виробнича собівартість теплової енергії для надання послуг з централізованого опалення</t>
  </si>
  <si>
    <t>Прямі матеріальні витрати, усього</t>
  </si>
  <si>
    <t>у тому числі :</t>
  </si>
  <si>
    <t xml:space="preserve">витрати на природний газ, його транспортування </t>
  </si>
  <si>
    <t>кількість природного газу</t>
  </si>
  <si>
    <t>тис.м3</t>
  </si>
  <si>
    <t>ціна природного газу і транспортування</t>
  </si>
  <si>
    <t>грн/тис.м3</t>
  </si>
  <si>
    <t xml:space="preserve">ціна розподілу природного газу </t>
  </si>
  <si>
    <t xml:space="preserve"> електрична енергія на технологічні потреби (ІІ клас напруги)</t>
  </si>
  <si>
    <t>вода на технологічні потреби</t>
  </si>
  <si>
    <t>матеріальні витрати</t>
  </si>
  <si>
    <t>інші  матеріальні витрати</t>
  </si>
  <si>
    <t>Прямі  витрати на оплату праці</t>
  </si>
  <si>
    <t>Інші   прямі витрати, усього</t>
  </si>
  <si>
    <t>відрахування на загальнообов"язкове державне соціальне страхування</t>
  </si>
  <si>
    <t>амортизація основних засобів та інших необоронтих матеріальних і нематеріальних активів виробничого призначення</t>
  </si>
  <si>
    <t>Загальновиробничі витрати, всього</t>
  </si>
  <si>
    <t>у т.ч.: -амортизація</t>
  </si>
  <si>
    <t xml:space="preserve"> охорона праці,техніка безпеки</t>
  </si>
  <si>
    <t>витрати на оплату праці</t>
  </si>
  <si>
    <t>держповірка та випробування</t>
  </si>
  <si>
    <t>екологічні витрати</t>
  </si>
  <si>
    <t>матеріальні, запасні частини</t>
  </si>
  <si>
    <t>обслуговування оргтехніки</t>
  </si>
  <si>
    <t>оренда основних засобів</t>
  </si>
  <si>
    <t>податки і збори</t>
  </si>
  <si>
    <t>гідрометрологія</t>
  </si>
  <si>
    <t>ремонт та обслуговування основних засобів</t>
  </si>
  <si>
    <t>страхування</t>
  </si>
  <si>
    <t>техобслуговування обладнання</t>
  </si>
  <si>
    <t>Собівартість надання послуги з центрального опалення</t>
  </si>
  <si>
    <t>Адміністративні витрати, всього</t>
  </si>
  <si>
    <t>оплата праці</t>
  </si>
  <si>
    <t>відрядження</t>
  </si>
  <si>
    <t>вивіз сміття</t>
  </si>
  <si>
    <t>водопостачання і водовідведення</t>
  </si>
  <si>
    <t>електроенергія</t>
  </si>
  <si>
    <t>інформ-консульт послуги</t>
  </si>
  <si>
    <t>консульт., інформ., аудит послуги</t>
  </si>
  <si>
    <t>канцтовари</t>
  </si>
  <si>
    <t>корпор послуги</t>
  </si>
  <si>
    <t>оголошення в газеті</t>
  </si>
  <si>
    <t>передплата</t>
  </si>
  <si>
    <t>навчання</t>
  </si>
  <si>
    <t>послуги банку</t>
  </si>
  <si>
    <t>охорона адмінбудівлі</t>
  </si>
  <si>
    <t>поштові знаки</t>
  </si>
  <si>
    <t xml:space="preserve">страхування </t>
  </si>
  <si>
    <t>супровід ЗП</t>
  </si>
  <si>
    <t>зв"язок</t>
  </si>
  <si>
    <t>Витрати на збут, всього</t>
  </si>
  <si>
    <t>ут.ч.: амортизація</t>
  </si>
  <si>
    <t>збір абонентської плати</t>
  </si>
  <si>
    <t>пересилання</t>
  </si>
  <si>
    <t>судові витрати</t>
  </si>
  <si>
    <t>Інші операційні  витрати</t>
  </si>
  <si>
    <t>Фінансові витрати</t>
  </si>
  <si>
    <t>Невиконана сума інвестиційних зобов"язань</t>
  </si>
  <si>
    <t>Плановий прибуток, усього</t>
  </si>
  <si>
    <t>відрахування до резервного капіталу</t>
  </si>
  <si>
    <t>податок на прибуток</t>
  </si>
  <si>
    <t>Реалізація теплової енернгії</t>
  </si>
  <si>
    <t>Гкал</t>
  </si>
  <si>
    <t>Теплове навантаження</t>
  </si>
  <si>
    <t>Гкал/год</t>
  </si>
  <si>
    <t>Собівартість теплової енергії за 1 Гкал</t>
  </si>
  <si>
    <t>грн/Гкал</t>
  </si>
  <si>
    <t>Одноставковий тариф за 1 Гкал теплової енергії без податку на додану вартість</t>
  </si>
  <si>
    <t>Одноставковий тариф за 1 Гкал теплової енергії з податком на додану вартість</t>
  </si>
  <si>
    <t>Двоставковий тариф без податку на додану вартість:</t>
  </si>
  <si>
    <t>місячна  плата за одиницю теплового навантаження</t>
  </si>
  <si>
    <t>грн/(Гкал/г)</t>
  </si>
  <si>
    <t>плата за одиницю реалізованої теплової енергії в будинках обладнаних засобами обліку теплової енергії</t>
  </si>
  <si>
    <t>місячна плата за одиницю квадратного метра</t>
  </si>
  <si>
    <t>грн/кв.м</t>
  </si>
  <si>
    <t>плата за одиницю реалізованої теплової енергії в будинках не обладнаних засобами обліку теплової енергії</t>
  </si>
  <si>
    <t>Двоставковий тариф з податком на додану вартість:</t>
  </si>
  <si>
    <t>місячна плата за одиницю теплвого навантаження</t>
  </si>
  <si>
    <t>Повна собівартість надання послуги з постачання теплової енергії</t>
  </si>
  <si>
    <t>Вартість надання послуги з постачання теплової енергії</t>
  </si>
  <si>
    <t>Додаток 2</t>
  </si>
  <si>
    <t>до рішення виконавчого комітету</t>
  </si>
  <si>
    <t>Василівської міської ради</t>
  </si>
  <si>
    <t>Перший заступник міського голови з питань діяльності виконавчих органів ради</t>
  </si>
  <si>
    <t>Денис КАЛІНІН</t>
  </si>
  <si>
    <t>Скоригована структура дохставкових тарифів на  постачання теплової енергії</t>
  </si>
  <si>
    <t>ПРАТ "Василівкатепломережа"  з 01 січеня 2021 року</t>
  </si>
  <si>
    <t>21 січня</t>
  </si>
  <si>
    <t>№2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</si>
</sst>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00"/>
    <numFmt numFmtId="166" formatCode="0.000"/>
    <numFmt numFmtId="167" formatCode="0.00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9" xfId="0" applyBorder="1" applyAlignment="1">
      <alignment wrapText="1"/>
    </xf>
    <xf numFmtId="0" fontId="0" fillId="0" borderId="16" xfId="0" applyFill="1" applyBorder="1" applyAlignment="1">
      <alignment wrapText="1"/>
    </xf>
    <xf numFmtId="0" fontId="0" fillId="0" borderId="4" xfId="0" applyBorder="1"/>
    <xf numFmtId="0" fontId="0" fillId="0" borderId="5" xfId="0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8" fillId="0" borderId="19" xfId="0" applyFont="1" applyFill="1" applyBorder="1" applyAlignment="1">
      <alignment wrapText="1"/>
    </xf>
    <xf numFmtId="0" fontId="2" fillId="0" borderId="13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4" fontId="10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0" fillId="0" borderId="5" xfId="0" applyFont="1" applyBorder="1"/>
    <xf numFmtId="0" fontId="10" fillId="3" borderId="5" xfId="0" applyFont="1" applyFill="1" applyBorder="1"/>
    <xf numFmtId="0" fontId="0" fillId="0" borderId="8" xfId="0" applyBorder="1"/>
    <xf numFmtId="0" fontId="5" fillId="0" borderId="9" xfId="0" applyFont="1" applyFill="1" applyBorder="1" applyAlignment="1">
      <alignment horizontal="center" vertical="center"/>
    </xf>
    <xf numFmtId="0" fontId="10" fillId="0" borderId="9" xfId="0" applyFont="1" applyBorder="1"/>
    <xf numFmtId="2" fontId="2" fillId="2" borderId="9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0" fontId="10" fillId="3" borderId="11" xfId="0" applyFont="1" applyFill="1" applyBorder="1"/>
    <xf numFmtId="0" fontId="12" fillId="0" borderId="0" xfId="0" applyFont="1"/>
    <xf numFmtId="2" fontId="2" fillId="2" borderId="5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2" borderId="9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9" xfId="0" applyFill="1" applyBorder="1" applyAlignment="1">
      <alignment wrapText="1"/>
    </xf>
    <xf numFmtId="0" fontId="0" fillId="0" borderId="9" xfId="0" applyFill="1" applyBorder="1"/>
    <xf numFmtId="0" fontId="0" fillId="0" borderId="11" xfId="0" applyFill="1" applyBorder="1" applyAlignment="1">
      <alignment wrapText="1"/>
    </xf>
    <xf numFmtId="0" fontId="2" fillId="0" borderId="12" xfId="0" applyFont="1" applyFill="1" applyBorder="1"/>
    <xf numFmtId="0" fontId="2" fillId="0" borderId="13" xfId="0" applyFont="1" applyFill="1" applyBorder="1" applyAlignment="1">
      <alignment wrapText="1"/>
    </xf>
    <xf numFmtId="0" fontId="3" fillId="0" borderId="13" xfId="0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0" fontId="1" fillId="0" borderId="12" xfId="0" applyFont="1" applyFill="1" applyBorder="1"/>
    <xf numFmtId="0" fontId="1" fillId="0" borderId="13" xfId="0" applyFont="1" applyFill="1" applyBorder="1" applyAlignment="1">
      <alignment wrapText="1"/>
    </xf>
    <xf numFmtId="0" fontId="4" fillId="0" borderId="13" xfId="0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/>
    </xf>
    <xf numFmtId="0" fontId="0" fillId="0" borderId="15" xfId="0" applyFill="1" applyBorder="1"/>
    <xf numFmtId="0" fontId="5" fillId="0" borderId="16" xfId="0" applyFont="1" applyFill="1" applyBorder="1" applyAlignment="1">
      <alignment horizontal="center" vertical="center"/>
    </xf>
    <xf numFmtId="4" fontId="0" fillId="0" borderId="16" xfId="0" applyNumberFormat="1" applyFill="1" applyBorder="1" applyAlignment="1">
      <alignment horizontal="center" vertical="center"/>
    </xf>
    <xf numFmtId="4" fontId="0" fillId="0" borderId="17" xfId="0" applyNumberFormat="1" applyFill="1" applyBorder="1" applyAlignment="1">
      <alignment horizontal="center" vertical="center"/>
    </xf>
    <xf numFmtId="0" fontId="0" fillId="0" borderId="18" xfId="0" applyFill="1" applyBorder="1"/>
    <xf numFmtId="0" fontId="0" fillId="0" borderId="19" xfId="0" applyFill="1" applyBorder="1" applyAlignment="1">
      <alignment wrapText="1"/>
    </xf>
    <xf numFmtId="0" fontId="5" fillId="0" borderId="19" xfId="0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4" fontId="0" fillId="0" borderId="19" xfId="0" applyNumberFormat="1" applyFill="1" applyBorder="1" applyAlignment="1">
      <alignment horizontal="center" vertical="center"/>
    </xf>
    <xf numFmtId="4" fontId="0" fillId="0" borderId="21" xfId="0" applyNumberFormat="1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 applyAlignment="1">
      <alignment wrapText="1"/>
    </xf>
    <xf numFmtId="0" fontId="5" fillId="0" borderId="13" xfId="0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0" fontId="0" fillId="0" borderId="22" xfId="0" applyFill="1" applyBorder="1"/>
    <xf numFmtId="0" fontId="0" fillId="0" borderId="20" xfId="0" applyFill="1" applyBorder="1" applyAlignment="1">
      <alignment wrapText="1"/>
    </xf>
    <xf numFmtId="0" fontId="5" fillId="0" borderId="20" xfId="0" applyFont="1" applyFill="1" applyBorder="1" applyAlignment="1">
      <alignment horizontal="center" vertical="center"/>
    </xf>
    <xf numFmtId="165" fontId="3" fillId="0" borderId="20" xfId="0" applyNumberFormat="1" applyFont="1" applyFill="1" applyBorder="1" applyAlignment="1">
      <alignment horizontal="center" vertical="center"/>
    </xf>
    <xf numFmtId="165" fontId="3" fillId="0" borderId="23" xfId="0" applyNumberFormat="1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5" xfId="0" applyFill="1" applyBorder="1" applyAlignment="1">
      <alignment vertical="center" wrapText="1"/>
    </xf>
    <xf numFmtId="165" fontId="3" fillId="0" borderId="5" xfId="0" applyNumberFormat="1" applyFont="1" applyFill="1" applyBorder="1" applyAlignment="1">
      <alignment horizontal="center" vertical="center"/>
    </xf>
    <xf numFmtId="2" fontId="6" fillId="0" borderId="24" xfId="0" applyNumberFormat="1" applyFont="1" applyFill="1" applyBorder="1" applyAlignment="1">
      <alignment horizontal="center" vertical="center"/>
    </xf>
    <xf numFmtId="2" fontId="7" fillId="0" borderId="24" xfId="0" applyNumberFormat="1" applyFont="1" applyFill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0" borderId="4" xfId="0" applyFill="1" applyBorder="1"/>
    <xf numFmtId="2" fontId="6" fillId="0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2" fontId="7" fillId="0" borderId="19" xfId="0" applyNumberFormat="1" applyFont="1" applyFill="1" applyBorder="1" applyAlignment="1">
      <alignment horizontal="center" vertical="center"/>
    </xf>
    <xf numFmtId="2" fontId="7" fillId="0" borderId="21" xfId="0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 vertical="center"/>
    </xf>
    <xf numFmtId="2" fontId="0" fillId="0" borderId="16" xfId="0" applyNumberFormat="1" applyFill="1" applyBorder="1" applyAlignment="1">
      <alignment horizontal="center" vertical="center"/>
    </xf>
    <xf numFmtId="2" fontId="0" fillId="0" borderId="17" xfId="0" applyNumberForma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2" fontId="0" fillId="0" borderId="21" xfId="0" applyNumberFormat="1" applyFill="1" applyBorder="1" applyAlignment="1">
      <alignment horizontal="center" vertical="center"/>
    </xf>
    <xf numFmtId="0" fontId="8" fillId="0" borderId="16" xfId="0" applyFont="1" applyFill="1" applyBorder="1" applyAlignment="1">
      <alignment wrapText="1"/>
    </xf>
    <xf numFmtId="0" fontId="0" fillId="0" borderId="25" xfId="0" applyFill="1" applyBorder="1"/>
    <xf numFmtId="0" fontId="8" fillId="0" borderId="24" xfId="0" applyFont="1" applyFill="1" applyBorder="1" applyAlignment="1">
      <alignment wrapText="1"/>
    </xf>
    <xf numFmtId="0" fontId="5" fillId="0" borderId="24" xfId="0" applyFont="1" applyFill="1" applyBorder="1" applyAlignment="1">
      <alignment horizontal="center" vertical="center"/>
    </xf>
    <xf numFmtId="2" fontId="3" fillId="0" borderId="24" xfId="0" applyNumberFormat="1" applyFont="1" applyFill="1" applyBorder="1" applyAlignment="1">
      <alignment horizontal="center" vertical="center"/>
    </xf>
    <xf numFmtId="2" fontId="0" fillId="0" borderId="24" xfId="0" applyNumberFormat="1" applyFill="1" applyBorder="1" applyAlignment="1">
      <alignment horizontal="center" vertical="center"/>
    </xf>
    <xf numFmtId="2" fontId="0" fillId="0" borderId="26" xfId="0" applyNumberFormat="1" applyFill="1" applyBorder="1" applyAlignment="1">
      <alignment horizontal="center" vertical="center"/>
    </xf>
    <xf numFmtId="2" fontId="3" fillId="0" borderId="27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horizontal="center" vertical="center"/>
    </xf>
    <xf numFmtId="0" fontId="0" fillId="0" borderId="24" xfId="0" applyFill="1" applyBorder="1" applyAlignment="1">
      <alignment wrapText="1"/>
    </xf>
    <xf numFmtId="4" fontId="5" fillId="0" borderId="5" xfId="0" applyNumberFormat="1" applyFon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/>
    </xf>
    <xf numFmtId="4" fontId="5" fillId="0" borderId="24" xfId="0" applyNumberFormat="1" applyFont="1" applyFill="1" applyBorder="1" applyAlignment="1">
      <alignment horizontal="center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0" fillId="0" borderId="24" xfId="0" applyNumberForma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6" fontId="2" fillId="0" borderId="16" xfId="0" applyNumberFormat="1" applyFont="1" applyFill="1" applyBorder="1" applyAlignment="1">
      <alignment horizontal="center" vertical="center"/>
    </xf>
    <xf numFmtId="166" fontId="0" fillId="0" borderId="16" xfId="0" applyNumberFormat="1" applyFill="1" applyBorder="1" applyAlignment="1">
      <alignment horizontal="center" vertical="center"/>
    </xf>
    <xf numFmtId="166" fontId="0" fillId="0" borderId="17" xfId="0" applyNumberFormat="1" applyFill="1" applyBorder="1" applyAlignment="1">
      <alignment horizontal="center" vertical="center"/>
    </xf>
    <xf numFmtId="167" fontId="5" fillId="0" borderId="5" xfId="0" applyNumberFormat="1" applyFont="1" applyFill="1" applyBorder="1" applyAlignment="1">
      <alignment horizontal="center" vertical="center"/>
    </xf>
    <xf numFmtId="167" fontId="2" fillId="0" borderId="5" xfId="0" applyNumberFormat="1" applyFont="1" applyFill="1" applyBorder="1" applyAlignment="1">
      <alignment horizontal="center" vertical="center"/>
    </xf>
    <xf numFmtId="166" fontId="2" fillId="0" borderId="5" xfId="0" applyNumberFormat="1" applyFont="1" applyFill="1" applyBorder="1" applyAlignment="1">
      <alignment horizontal="center" vertical="center"/>
    </xf>
    <xf numFmtId="167" fontId="0" fillId="0" borderId="5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0" fontId="1" fillId="0" borderId="5" xfId="0" applyFont="1" applyFill="1" applyBorder="1" applyAlignment="1">
      <alignment wrapText="1"/>
    </xf>
    <xf numFmtId="2" fontId="11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center" vertical="center"/>
    </xf>
    <xf numFmtId="166" fontId="11" fillId="0" borderId="5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166" fontId="10" fillId="0" borderId="6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7"/>
  <sheetViews>
    <sheetView tabSelected="1" view="pageBreakPreview" zoomScale="85" zoomScaleNormal="85" zoomScaleSheetLayoutView="85" workbookViewId="0">
      <selection activeCell="O4" sqref="O4"/>
    </sheetView>
  </sheetViews>
  <sheetFormatPr defaultRowHeight="15"/>
  <cols>
    <col min="1" max="1" width="4.85546875" customWidth="1"/>
    <col min="2" max="2" width="29.7109375" customWidth="1"/>
    <col min="3" max="3" width="12.140625" customWidth="1"/>
    <col min="4" max="6" width="15.7109375" customWidth="1"/>
    <col min="7" max="7" width="13.5703125" customWidth="1"/>
    <col min="8" max="8" width="12.42578125" bestFit="1" customWidth="1"/>
    <col min="9" max="9" width="13.140625" bestFit="1" customWidth="1"/>
    <col min="10" max="10" width="11" customWidth="1"/>
    <col min="11" max="11" width="10.7109375" customWidth="1"/>
    <col min="12" max="13" width="11.42578125" customWidth="1"/>
    <col min="14" max="14" width="10.7109375" customWidth="1"/>
    <col min="15" max="15" width="12" customWidth="1"/>
  </cols>
  <sheetData>
    <row r="1" spans="1:15" ht="18.75">
      <c r="K1" s="129" t="s">
        <v>94</v>
      </c>
      <c r="L1" s="129"/>
      <c r="M1" s="129"/>
      <c r="N1" s="129"/>
    </row>
    <row r="2" spans="1:15" ht="18.75">
      <c r="K2" s="20" t="s">
        <v>95</v>
      </c>
      <c r="L2" s="20"/>
      <c r="M2" s="20"/>
      <c r="N2" s="20"/>
    </row>
    <row r="3" spans="1:15" ht="18.75">
      <c r="K3" s="20" t="s">
        <v>96</v>
      </c>
      <c r="L3" s="20"/>
      <c r="M3" s="20"/>
      <c r="N3" s="20"/>
    </row>
    <row r="4" spans="1:15" ht="18.75">
      <c r="K4" s="20"/>
      <c r="L4" s="20" t="s">
        <v>101</v>
      </c>
      <c r="M4" s="20"/>
      <c r="N4" s="20">
        <v>2021</v>
      </c>
      <c r="O4" s="147" t="s">
        <v>102</v>
      </c>
    </row>
    <row r="5" spans="1:15" ht="18.75">
      <c r="K5" s="20"/>
      <c r="L5" s="20"/>
      <c r="M5" s="20"/>
      <c r="N5" s="20"/>
    </row>
    <row r="6" spans="1:15" ht="18.75">
      <c r="B6" s="131" t="s">
        <v>99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15" ht="18.75">
      <c r="B7" s="131" t="s">
        <v>100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15" ht="15.75" thickBot="1"/>
    <row r="9" spans="1:15">
      <c r="A9" s="132"/>
      <c r="B9" s="135" t="s">
        <v>0</v>
      </c>
      <c r="C9" s="138" t="s">
        <v>1</v>
      </c>
      <c r="D9" s="138" t="s">
        <v>2</v>
      </c>
      <c r="E9" s="138"/>
      <c r="F9" s="138"/>
      <c r="G9" s="141" t="s">
        <v>3</v>
      </c>
      <c r="H9" s="141"/>
      <c r="I9" s="141"/>
      <c r="J9" s="141"/>
      <c r="K9" s="141"/>
      <c r="L9" s="141"/>
      <c r="M9" s="141"/>
      <c r="N9" s="141"/>
      <c r="O9" s="142"/>
    </row>
    <row r="10" spans="1:15">
      <c r="A10" s="133"/>
      <c r="B10" s="136"/>
      <c r="C10" s="139"/>
      <c r="D10" s="139"/>
      <c r="E10" s="139"/>
      <c r="F10" s="139"/>
      <c r="G10" s="143" t="s">
        <v>4</v>
      </c>
      <c r="H10" s="143"/>
      <c r="I10" s="143"/>
      <c r="J10" s="143" t="s">
        <v>5</v>
      </c>
      <c r="K10" s="143"/>
      <c r="L10" s="143"/>
      <c r="M10" s="143" t="s">
        <v>6</v>
      </c>
      <c r="N10" s="143"/>
      <c r="O10" s="144"/>
    </row>
    <row r="11" spans="1:15">
      <c r="A11" s="133"/>
      <c r="B11" s="136"/>
      <c r="C11" s="139"/>
      <c r="D11" s="145" t="s">
        <v>7</v>
      </c>
      <c r="E11" s="139" t="s">
        <v>8</v>
      </c>
      <c r="F11" s="139"/>
      <c r="G11" s="25" t="s">
        <v>7</v>
      </c>
      <c r="H11" s="143" t="s">
        <v>8</v>
      </c>
      <c r="I11" s="143"/>
      <c r="J11" s="25" t="s">
        <v>7</v>
      </c>
      <c r="K11" s="143" t="s">
        <v>8</v>
      </c>
      <c r="L11" s="143"/>
      <c r="M11" s="25" t="s">
        <v>7</v>
      </c>
      <c r="N11" s="143" t="s">
        <v>8</v>
      </c>
      <c r="O11" s="144"/>
    </row>
    <row r="12" spans="1:15" ht="45.75" thickBot="1">
      <c r="A12" s="134"/>
      <c r="B12" s="137"/>
      <c r="C12" s="140"/>
      <c r="D12" s="146"/>
      <c r="E12" s="26" t="s">
        <v>9</v>
      </c>
      <c r="F12" s="26" t="s">
        <v>10</v>
      </c>
      <c r="G12" s="27"/>
      <c r="H12" s="26" t="s">
        <v>9</v>
      </c>
      <c r="I12" s="26" t="s">
        <v>10</v>
      </c>
      <c r="J12" s="27"/>
      <c r="K12" s="26" t="s">
        <v>9</v>
      </c>
      <c r="L12" s="26" t="s">
        <v>10</v>
      </c>
      <c r="M12" s="27"/>
      <c r="N12" s="26" t="s">
        <v>9</v>
      </c>
      <c r="O12" s="28" t="s">
        <v>10</v>
      </c>
    </row>
    <row r="13" spans="1:15" ht="32.25" thickBot="1">
      <c r="A13" s="29">
        <v>1</v>
      </c>
      <c r="B13" s="30" t="s">
        <v>11</v>
      </c>
      <c r="C13" s="31" t="s">
        <v>12</v>
      </c>
      <c r="D13" s="32">
        <f>E13+F13</f>
        <v>31833.499516399999</v>
      </c>
      <c r="E13" s="32">
        <f>H13+K13+N13</f>
        <v>8781.1034000000018</v>
      </c>
      <c r="F13" s="32">
        <f>I13+L13+O13-0.01</f>
        <v>23052.396116399999</v>
      </c>
      <c r="G13" s="33">
        <f>H13+I13-0.01</f>
        <v>21646.835377399999</v>
      </c>
      <c r="H13" s="33">
        <f>H85</f>
        <v>5971.2308000000003</v>
      </c>
      <c r="I13" s="33">
        <f>I14+I47+I72+I83+I84</f>
        <v>15675.614577399998</v>
      </c>
      <c r="J13" s="33">
        <f>K13+L13-0.01</f>
        <v>8594.9565514000005</v>
      </c>
      <c r="K13" s="33">
        <f>K85</f>
        <v>2370.8120000000004</v>
      </c>
      <c r="L13" s="33">
        <f>L85</f>
        <v>6224.1545513999999</v>
      </c>
      <c r="M13" s="33">
        <f>N13+O13</f>
        <v>1591.6975875999999</v>
      </c>
      <c r="N13" s="33">
        <f>N85</f>
        <v>439.06060000000002</v>
      </c>
      <c r="O13" s="34">
        <f>O85</f>
        <v>1152.6369875999999</v>
      </c>
    </row>
    <row r="14" spans="1:15" ht="60.75" thickBot="1">
      <c r="A14" s="35">
        <v>2</v>
      </c>
      <c r="B14" s="36" t="s">
        <v>13</v>
      </c>
      <c r="C14" s="37" t="s">
        <v>12</v>
      </c>
      <c r="D14" s="32">
        <f>E14+F14+0.01</f>
        <v>27634.071316399997</v>
      </c>
      <c r="E14" s="32">
        <f t="shared" ref="E14:F89" si="0">H14+K14+N14</f>
        <v>4581.6651999999995</v>
      </c>
      <c r="F14" s="32">
        <f>I14+L14+O14-0.01</f>
        <v>23052.396116399999</v>
      </c>
      <c r="G14" s="38">
        <f>H14+I14</f>
        <v>18791.134377399998</v>
      </c>
      <c r="H14" s="38">
        <f>H15+H25+H26</f>
        <v>3115.5198</v>
      </c>
      <c r="I14" s="38">
        <f>I15+I25+I26</f>
        <v>15675.614577399998</v>
      </c>
      <c r="J14" s="38">
        <f>K14+L14</f>
        <v>7461.1917513999997</v>
      </c>
      <c r="K14" s="38">
        <f>K15+K25+K26</f>
        <v>1237.0372</v>
      </c>
      <c r="L14" s="38">
        <f>L15+L25+L26</f>
        <v>6224.1545513999999</v>
      </c>
      <c r="M14" s="38">
        <f>N14+O14</f>
        <v>1381.7451876</v>
      </c>
      <c r="N14" s="38">
        <f>N15+N25+N26</f>
        <v>229.10820000000001</v>
      </c>
      <c r="O14" s="39">
        <f>O15+O25+O26</f>
        <v>1152.6369875999999</v>
      </c>
    </row>
    <row r="15" spans="1:15" ht="30.75" thickBot="1">
      <c r="A15" s="40">
        <v>3</v>
      </c>
      <c r="B15" s="2" t="s">
        <v>14</v>
      </c>
      <c r="C15" s="41" t="s">
        <v>12</v>
      </c>
      <c r="D15" s="32">
        <f t="shared" ref="D15:D86" si="1">E15+F15</f>
        <v>23609.986116399999</v>
      </c>
      <c r="E15" s="32">
        <f>H15+K15+N15</f>
        <v>557.58999999999992</v>
      </c>
      <c r="F15" s="32">
        <f>I15+L15+O15-0.01</f>
        <v>23052.396116399999</v>
      </c>
      <c r="G15" s="42">
        <f t="shared" ref="G15:L15" si="2">G17+G21+G22+G23+G24+G20</f>
        <v>16054.764577399999</v>
      </c>
      <c r="H15" s="42">
        <f t="shared" si="2"/>
        <v>379.15</v>
      </c>
      <c r="I15" s="42">
        <f t="shared" si="2"/>
        <v>15675.614577399998</v>
      </c>
      <c r="J15" s="42">
        <f>K15+L15</f>
        <v>6374.6945513999999</v>
      </c>
      <c r="K15" s="42">
        <f t="shared" si="2"/>
        <v>150.54</v>
      </c>
      <c r="L15" s="42">
        <f t="shared" si="2"/>
        <v>6224.1545513999999</v>
      </c>
      <c r="M15" s="42">
        <f>N15+O15</f>
        <v>1180.5369876</v>
      </c>
      <c r="N15" s="42">
        <f>N20+N21+N22+N23+N24</f>
        <v>27.9</v>
      </c>
      <c r="O15" s="43">
        <f>O17+O21+O20</f>
        <v>1152.6369875999999</v>
      </c>
    </row>
    <row r="16" spans="1:15" ht="16.5" thickBot="1">
      <c r="A16" s="44"/>
      <c r="B16" s="45" t="s">
        <v>15</v>
      </c>
      <c r="C16" s="46"/>
      <c r="D16" s="47">
        <f t="shared" si="1"/>
        <v>0</v>
      </c>
      <c r="E16" s="47"/>
      <c r="F16" s="47"/>
      <c r="G16" s="48"/>
      <c r="H16" s="48"/>
      <c r="I16" s="48"/>
      <c r="J16" s="48"/>
      <c r="K16" s="48"/>
      <c r="L16" s="48"/>
      <c r="M16" s="48"/>
      <c r="N16" s="48"/>
      <c r="O16" s="49"/>
    </row>
    <row r="17" spans="1:15" ht="30.75" customHeight="1" thickBot="1">
      <c r="A17" s="50"/>
      <c r="B17" s="51" t="s">
        <v>16</v>
      </c>
      <c r="C17" s="52" t="s">
        <v>12</v>
      </c>
      <c r="D17" s="32">
        <f>E17+F17</f>
        <v>20581.956116400001</v>
      </c>
      <c r="E17" s="32">
        <f>H17+K17+N17</f>
        <v>0</v>
      </c>
      <c r="F17" s="32">
        <f>I17+L17+O17-0.01</f>
        <v>20581.956116400001</v>
      </c>
      <c r="G17" s="38">
        <f>H17+I17</f>
        <v>13995.704577399998</v>
      </c>
      <c r="H17" s="38">
        <f>(H18*H19)/1000</f>
        <v>0</v>
      </c>
      <c r="I17" s="38">
        <f>(I18*I19)/1000</f>
        <v>13995.704577399998</v>
      </c>
      <c r="J17" s="38">
        <f>K17+L17</f>
        <v>5557.1445514000006</v>
      </c>
      <c r="K17" s="38">
        <f>(K18*K19)/1000</f>
        <v>0</v>
      </c>
      <c r="L17" s="38">
        <f>(L18*L19)/1000</f>
        <v>5557.1445514000006</v>
      </c>
      <c r="M17" s="38">
        <f>N17+O17</f>
        <v>1029.1169875999999</v>
      </c>
      <c r="N17" s="38">
        <f>(N18*N19)/1000</f>
        <v>0</v>
      </c>
      <c r="O17" s="39">
        <f>(O18*O19)/1000</f>
        <v>1029.1169875999999</v>
      </c>
    </row>
    <row r="18" spans="1:15" ht="16.5" thickBot="1">
      <c r="A18" s="50"/>
      <c r="B18" s="51" t="s">
        <v>17</v>
      </c>
      <c r="C18" s="52" t="s">
        <v>18</v>
      </c>
      <c r="D18" s="32">
        <f>G18+J18+M18</f>
        <v>3305.1399999999994</v>
      </c>
      <c r="E18" s="53">
        <f>H18+K18+N18</f>
        <v>0</v>
      </c>
      <c r="F18" s="53">
        <f t="shared" si="0"/>
        <v>3305.1399999999994</v>
      </c>
      <c r="G18" s="38">
        <f>H18+I18</f>
        <v>2247.4899999999998</v>
      </c>
      <c r="H18" s="38">
        <v>0</v>
      </c>
      <c r="I18" s="38">
        <v>2247.4899999999998</v>
      </c>
      <c r="J18" s="38">
        <f>K18+L18</f>
        <v>892.39</v>
      </c>
      <c r="K18" s="38">
        <v>0</v>
      </c>
      <c r="L18" s="38">
        <v>892.39</v>
      </c>
      <c r="M18" s="38">
        <f>N18+O18</f>
        <v>165.26</v>
      </c>
      <c r="N18" s="38">
        <v>0</v>
      </c>
      <c r="O18" s="39">
        <v>165.26</v>
      </c>
    </row>
    <row r="19" spans="1:15" ht="30">
      <c r="A19" s="54"/>
      <c r="B19" s="55" t="s">
        <v>19</v>
      </c>
      <c r="C19" s="56" t="s">
        <v>20</v>
      </c>
      <c r="D19" s="57">
        <v>6227.26</v>
      </c>
      <c r="E19" s="57"/>
      <c r="F19" s="57">
        <v>6227.26</v>
      </c>
      <c r="G19" s="57"/>
      <c r="H19" s="57"/>
      <c r="I19" s="57">
        <v>6227.26</v>
      </c>
      <c r="J19" s="57"/>
      <c r="K19" s="57"/>
      <c r="L19" s="57">
        <v>6227.26</v>
      </c>
      <c r="M19" s="57"/>
      <c r="N19" s="57"/>
      <c r="O19" s="58">
        <v>6227.26</v>
      </c>
    </row>
    <row r="20" spans="1:15" ht="30">
      <c r="A20" s="59"/>
      <c r="B20" s="60" t="s">
        <v>21</v>
      </c>
      <c r="C20" s="11" t="s">
        <v>12</v>
      </c>
      <c r="D20" s="61">
        <f>E20+F20</f>
        <v>1105.6699999999998</v>
      </c>
      <c r="E20" s="61">
        <f>H20+K20+N20</f>
        <v>0</v>
      </c>
      <c r="F20" s="61">
        <f>I20+L20+O20</f>
        <v>1105.6699999999998</v>
      </c>
      <c r="G20" s="61">
        <f>H20+I20</f>
        <v>751.86</v>
      </c>
      <c r="H20" s="61">
        <v>0</v>
      </c>
      <c r="I20" s="61">
        <v>751.86</v>
      </c>
      <c r="J20" s="61">
        <v>0</v>
      </c>
      <c r="K20" s="61">
        <v>0</v>
      </c>
      <c r="L20" s="61">
        <v>298.52999999999997</v>
      </c>
      <c r="M20" s="61">
        <f>N20+O20</f>
        <v>55.28</v>
      </c>
      <c r="N20" s="61">
        <v>0</v>
      </c>
      <c r="O20" s="61">
        <v>55.28</v>
      </c>
    </row>
    <row r="21" spans="1:15" ht="45">
      <c r="A21" s="40"/>
      <c r="B21" s="2" t="s">
        <v>22</v>
      </c>
      <c r="C21" s="41" t="s">
        <v>12</v>
      </c>
      <c r="D21" s="62">
        <f t="shared" si="1"/>
        <v>1705.96</v>
      </c>
      <c r="E21" s="62">
        <f>H21+K21+N21</f>
        <v>341.19</v>
      </c>
      <c r="F21" s="62">
        <f t="shared" si="0"/>
        <v>1364.77</v>
      </c>
      <c r="G21" s="63">
        <f>H21+I21</f>
        <v>1160.06</v>
      </c>
      <c r="H21" s="64">
        <v>232.01</v>
      </c>
      <c r="I21" s="64">
        <v>928.05</v>
      </c>
      <c r="J21" s="64">
        <f t="shared" ref="J21:J24" si="3">K21+L21</f>
        <v>460.6</v>
      </c>
      <c r="K21" s="64">
        <v>92.12</v>
      </c>
      <c r="L21" s="64">
        <v>368.48</v>
      </c>
      <c r="M21" s="64">
        <f t="shared" ref="M21:M24" si="4">N21+O21</f>
        <v>85.3</v>
      </c>
      <c r="N21" s="64">
        <v>17.059999999999999</v>
      </c>
      <c r="O21" s="65">
        <v>68.239999999999995</v>
      </c>
    </row>
    <row r="22" spans="1:15" ht="15.75">
      <c r="A22" s="66"/>
      <c r="B22" s="4" t="s">
        <v>23</v>
      </c>
      <c r="C22" s="11" t="s">
        <v>12</v>
      </c>
      <c r="D22" s="67">
        <f t="shared" si="1"/>
        <v>199.8</v>
      </c>
      <c r="E22" s="67">
        <f t="shared" si="0"/>
        <v>199.8</v>
      </c>
      <c r="F22" s="67">
        <f>I22+L22+O22</f>
        <v>0</v>
      </c>
      <c r="G22" s="68">
        <f>H22+I22</f>
        <v>135.86000000000001</v>
      </c>
      <c r="H22" s="68">
        <v>135.86000000000001</v>
      </c>
      <c r="I22" s="68">
        <v>0</v>
      </c>
      <c r="J22" s="68">
        <f t="shared" si="3"/>
        <v>53.94</v>
      </c>
      <c r="K22" s="68">
        <v>53.94</v>
      </c>
      <c r="L22" s="68">
        <v>0</v>
      </c>
      <c r="M22" s="68">
        <f t="shared" si="4"/>
        <v>10</v>
      </c>
      <c r="N22" s="68">
        <v>10</v>
      </c>
      <c r="O22" s="69">
        <v>0</v>
      </c>
    </row>
    <row r="23" spans="1:15" ht="15.75">
      <c r="A23" s="66"/>
      <c r="B23" s="4" t="s">
        <v>24</v>
      </c>
      <c r="C23" s="11" t="s">
        <v>12</v>
      </c>
      <c r="D23" s="67">
        <f t="shared" si="1"/>
        <v>16.600000000000001</v>
      </c>
      <c r="E23" s="67">
        <f t="shared" si="0"/>
        <v>16.600000000000001</v>
      </c>
      <c r="F23" s="67">
        <f t="shared" si="0"/>
        <v>0</v>
      </c>
      <c r="G23" s="68">
        <f>H23+I23</f>
        <v>11.28</v>
      </c>
      <c r="H23" s="68">
        <v>11.28</v>
      </c>
      <c r="I23" s="68">
        <v>0</v>
      </c>
      <c r="J23" s="68">
        <f t="shared" si="3"/>
        <v>4.4800000000000004</v>
      </c>
      <c r="K23" s="68">
        <v>4.4800000000000004</v>
      </c>
      <c r="L23" s="68">
        <v>0</v>
      </c>
      <c r="M23" s="68">
        <f t="shared" si="4"/>
        <v>0.84</v>
      </c>
      <c r="N23" s="68">
        <v>0.84</v>
      </c>
      <c r="O23" s="69">
        <v>0</v>
      </c>
    </row>
    <row r="24" spans="1:15" ht="15.75">
      <c r="A24" s="66"/>
      <c r="B24" s="4" t="s">
        <v>25</v>
      </c>
      <c r="C24" s="11" t="s">
        <v>12</v>
      </c>
      <c r="D24" s="67">
        <f t="shared" si="1"/>
        <v>0</v>
      </c>
      <c r="E24" s="67">
        <f t="shared" si="0"/>
        <v>0</v>
      </c>
      <c r="F24" s="67">
        <f t="shared" si="0"/>
        <v>0</v>
      </c>
      <c r="G24" s="68">
        <f t="shared" ref="G24:G25" si="5">H24+I24</f>
        <v>0</v>
      </c>
      <c r="H24" s="68">
        <v>0</v>
      </c>
      <c r="I24" s="68">
        <v>0</v>
      </c>
      <c r="J24" s="68">
        <f t="shared" si="3"/>
        <v>0</v>
      </c>
      <c r="K24" s="68">
        <v>0</v>
      </c>
      <c r="L24" s="68">
        <v>0</v>
      </c>
      <c r="M24" s="68">
        <f t="shared" si="4"/>
        <v>0</v>
      </c>
      <c r="N24" s="68">
        <v>0</v>
      </c>
      <c r="O24" s="69">
        <v>0</v>
      </c>
    </row>
    <row r="25" spans="1:15" ht="30">
      <c r="A25" s="66">
        <v>4</v>
      </c>
      <c r="B25" s="4" t="s">
        <v>26</v>
      </c>
      <c r="C25" s="11" t="s">
        <v>12</v>
      </c>
      <c r="D25" s="67">
        <f t="shared" si="1"/>
        <v>3086.1600000000003</v>
      </c>
      <c r="E25" s="67">
        <f t="shared" si="0"/>
        <v>3086.1600000000003</v>
      </c>
      <c r="F25" s="67">
        <f t="shared" si="0"/>
        <v>0</v>
      </c>
      <c r="G25" s="68">
        <f t="shared" si="5"/>
        <v>2098.59</v>
      </c>
      <c r="H25" s="68">
        <v>2098.59</v>
      </c>
      <c r="I25" s="68">
        <v>0</v>
      </c>
      <c r="J25" s="68">
        <f>K25+L25</f>
        <v>833.26</v>
      </c>
      <c r="K25" s="68">
        <v>833.26</v>
      </c>
      <c r="L25" s="68">
        <v>0</v>
      </c>
      <c r="M25" s="68">
        <f>N25+O25</f>
        <v>154.31</v>
      </c>
      <c r="N25" s="68">
        <v>154.31</v>
      </c>
      <c r="O25" s="69">
        <v>0</v>
      </c>
    </row>
    <row r="26" spans="1:15" ht="15.75">
      <c r="A26" s="66">
        <v>5</v>
      </c>
      <c r="B26" s="4" t="s">
        <v>27</v>
      </c>
      <c r="C26" s="11" t="s">
        <v>12</v>
      </c>
      <c r="D26" s="67">
        <f t="shared" si="1"/>
        <v>937.91520000000003</v>
      </c>
      <c r="E26" s="67">
        <f t="shared" si="0"/>
        <v>937.91520000000003</v>
      </c>
      <c r="F26" s="67">
        <f t="shared" si="0"/>
        <v>0</v>
      </c>
      <c r="G26" s="68">
        <f>H26+I26</f>
        <v>637.77980000000002</v>
      </c>
      <c r="H26" s="68">
        <f>H28+H29</f>
        <v>637.77980000000002</v>
      </c>
      <c r="I26" s="68">
        <f>I28+I29</f>
        <v>0</v>
      </c>
      <c r="J26" s="68">
        <f>K26+L26</f>
        <v>253.23719999999997</v>
      </c>
      <c r="K26" s="68">
        <f>K28+K29</f>
        <v>253.23719999999997</v>
      </c>
      <c r="L26" s="68">
        <v>0</v>
      </c>
      <c r="M26" s="68">
        <f>N26+O26</f>
        <v>46.898200000000003</v>
      </c>
      <c r="N26" s="68">
        <f>N28+N29</f>
        <v>46.898200000000003</v>
      </c>
      <c r="O26" s="69">
        <v>0</v>
      </c>
    </row>
    <row r="27" spans="1:15" ht="15.75">
      <c r="A27" s="66"/>
      <c r="B27" s="4" t="s">
        <v>15</v>
      </c>
      <c r="C27" s="11" t="s">
        <v>12</v>
      </c>
      <c r="D27" s="67"/>
      <c r="E27" s="67"/>
      <c r="F27" s="67"/>
      <c r="G27" s="68"/>
      <c r="H27" s="68"/>
      <c r="I27" s="68"/>
      <c r="J27" s="68"/>
      <c r="K27" s="68"/>
      <c r="L27" s="68"/>
      <c r="M27" s="68"/>
      <c r="N27" s="68"/>
      <c r="O27" s="69"/>
    </row>
    <row r="28" spans="1:15" ht="44.25" customHeight="1">
      <c r="A28" s="66"/>
      <c r="B28" s="5" t="s">
        <v>28</v>
      </c>
      <c r="C28" s="11" t="s">
        <v>12</v>
      </c>
      <c r="D28" s="67">
        <f t="shared" si="1"/>
        <v>678.9552000000001</v>
      </c>
      <c r="E28" s="67">
        <f t="shared" si="0"/>
        <v>678.9552000000001</v>
      </c>
      <c r="F28" s="67">
        <f t="shared" si="0"/>
        <v>0</v>
      </c>
      <c r="G28" s="68">
        <f>H28+I28</f>
        <v>461.68980000000005</v>
      </c>
      <c r="H28" s="68">
        <f>H25*0.22</f>
        <v>461.68980000000005</v>
      </c>
      <c r="I28" s="68">
        <v>0</v>
      </c>
      <c r="J28" s="68">
        <f>K28+L28</f>
        <v>183.31719999999999</v>
      </c>
      <c r="K28" s="68">
        <f>K25*0.22</f>
        <v>183.31719999999999</v>
      </c>
      <c r="L28" s="68">
        <v>0</v>
      </c>
      <c r="M28" s="68">
        <f>N28+O28</f>
        <v>33.9482</v>
      </c>
      <c r="N28" s="68">
        <f>N25*0.22</f>
        <v>33.9482</v>
      </c>
      <c r="O28" s="69">
        <v>0</v>
      </c>
    </row>
    <row r="29" spans="1:15" ht="52.5" thickBot="1">
      <c r="A29" s="44"/>
      <c r="B29" s="6" t="s">
        <v>29</v>
      </c>
      <c r="C29" s="46" t="s">
        <v>12</v>
      </c>
      <c r="D29" s="70">
        <f t="shared" si="1"/>
        <v>258.95999999999998</v>
      </c>
      <c r="E29" s="70">
        <f t="shared" si="0"/>
        <v>258.95999999999998</v>
      </c>
      <c r="F29" s="70">
        <f t="shared" si="0"/>
        <v>0</v>
      </c>
      <c r="G29" s="71">
        <f>H29+I29</f>
        <v>176.09</v>
      </c>
      <c r="H29" s="71">
        <v>176.09</v>
      </c>
      <c r="I29" s="71">
        <v>0</v>
      </c>
      <c r="J29" s="71">
        <f>K29+L29</f>
        <v>69.92</v>
      </c>
      <c r="K29" s="71">
        <v>69.92</v>
      </c>
      <c r="L29" s="71">
        <v>0</v>
      </c>
      <c r="M29" s="71">
        <f>N29+O29</f>
        <v>12.95</v>
      </c>
      <c r="N29" s="71">
        <v>12.95</v>
      </c>
      <c r="O29" s="72">
        <v>0</v>
      </c>
    </row>
    <row r="30" spans="1:15" ht="32.25" thickBot="1">
      <c r="A30" s="29">
        <v>6</v>
      </c>
      <c r="B30" s="7" t="s">
        <v>30</v>
      </c>
      <c r="C30" s="31" t="s">
        <v>12</v>
      </c>
      <c r="D30" s="73">
        <f t="shared" si="1"/>
        <v>1836.7890000000002</v>
      </c>
      <c r="E30" s="73">
        <f>H30+K30+N30</f>
        <v>1836.7890000000002</v>
      </c>
      <c r="F30" s="73">
        <f t="shared" si="0"/>
        <v>0</v>
      </c>
      <c r="G30" s="74">
        <f>H30+I30</f>
        <v>1249.0194000000001</v>
      </c>
      <c r="H30" s="74">
        <f>H31+H32+H33+H34+H35+H36+H37+H38+H39+H40+H41+H42+H43++H44+H45</f>
        <v>1249.0194000000001</v>
      </c>
      <c r="I30" s="74">
        <v>0</v>
      </c>
      <c r="J30" s="74">
        <f>K30+L30</f>
        <v>495.93820000000005</v>
      </c>
      <c r="K30" s="74">
        <f>K31+K32+K33+K34+K35+K36+K37+K38+K39+K40+K41+K42+K43+K44+K45</f>
        <v>495.93820000000005</v>
      </c>
      <c r="L30" s="74">
        <v>0</v>
      </c>
      <c r="M30" s="74">
        <f>N30+O30</f>
        <v>91.831399999999974</v>
      </c>
      <c r="N30" s="74">
        <f>N31+N32+N33+N34+N35+N36+N37+N38+N39+N40+N41+N42+N43+N44+N45</f>
        <v>91.831399999999974</v>
      </c>
      <c r="O30" s="75">
        <v>0</v>
      </c>
    </row>
    <row r="31" spans="1:15" ht="15.75" hidden="1">
      <c r="A31" s="40"/>
      <c r="B31" s="8" t="s">
        <v>31</v>
      </c>
      <c r="C31" s="76" t="s">
        <v>12</v>
      </c>
      <c r="D31" s="77">
        <f t="shared" si="1"/>
        <v>16.669999999999998</v>
      </c>
      <c r="E31" s="77">
        <f>H31+K31+N31</f>
        <v>16.669999999999998</v>
      </c>
      <c r="F31" s="77">
        <f t="shared" si="0"/>
        <v>0</v>
      </c>
      <c r="G31" s="78">
        <f>H31+I31</f>
        <v>11.34</v>
      </c>
      <c r="H31" s="78">
        <v>11.34</v>
      </c>
      <c r="I31" s="78">
        <v>0</v>
      </c>
      <c r="J31" s="78">
        <f>K31+L31</f>
        <v>4.5</v>
      </c>
      <c r="K31" s="78">
        <v>4.5</v>
      </c>
      <c r="L31" s="78">
        <v>0</v>
      </c>
      <c r="M31" s="78">
        <f>N31+O31</f>
        <v>0.83</v>
      </c>
      <c r="N31" s="78">
        <v>0.83</v>
      </c>
      <c r="O31" s="79">
        <v>0</v>
      </c>
    </row>
    <row r="32" spans="1:15" ht="18.75" hidden="1" customHeight="1">
      <c r="A32" s="66"/>
      <c r="B32" s="9" t="s">
        <v>32</v>
      </c>
      <c r="C32" s="80" t="s">
        <v>12</v>
      </c>
      <c r="D32" s="81">
        <f t="shared" si="1"/>
        <v>11.22</v>
      </c>
      <c r="E32" s="81">
        <f t="shared" ref="E32:F45" si="6">H32+K32+N32</f>
        <v>11.22</v>
      </c>
      <c r="F32" s="81">
        <f>I32+L32+O32</f>
        <v>0</v>
      </c>
      <c r="G32" s="82">
        <f t="shared" ref="G32:G45" si="7">H32+I32</f>
        <v>7.63</v>
      </c>
      <c r="H32" s="82">
        <v>7.63</v>
      </c>
      <c r="I32" s="82">
        <v>0</v>
      </c>
      <c r="J32" s="82">
        <f t="shared" ref="J32:J45" si="8">K32+L32</f>
        <v>3.03</v>
      </c>
      <c r="K32" s="82">
        <v>3.03</v>
      </c>
      <c r="L32" s="82">
        <v>0</v>
      </c>
      <c r="M32" s="82">
        <f t="shared" ref="M32:M45" si="9">N32+O32</f>
        <v>0.56000000000000005</v>
      </c>
      <c r="N32" s="82">
        <v>0.56000000000000005</v>
      </c>
      <c r="O32" s="83">
        <v>0</v>
      </c>
    </row>
    <row r="33" spans="1:15" ht="23.25" hidden="1" customHeight="1">
      <c r="A33" s="66"/>
      <c r="B33" s="9" t="s">
        <v>33</v>
      </c>
      <c r="C33" s="80" t="s">
        <v>12</v>
      </c>
      <c r="D33" s="81">
        <f t="shared" si="1"/>
        <v>847.44999999999993</v>
      </c>
      <c r="E33" s="81">
        <f t="shared" si="6"/>
        <v>847.44999999999993</v>
      </c>
      <c r="F33" s="81">
        <f t="shared" si="6"/>
        <v>0</v>
      </c>
      <c r="G33" s="82">
        <f t="shared" si="7"/>
        <v>576.27</v>
      </c>
      <c r="H33" s="82">
        <v>576.27</v>
      </c>
      <c r="I33" s="82">
        <v>0</v>
      </c>
      <c r="J33" s="82">
        <f t="shared" si="8"/>
        <v>228.81</v>
      </c>
      <c r="K33" s="82">
        <v>228.81</v>
      </c>
      <c r="L33" s="82">
        <v>0</v>
      </c>
      <c r="M33" s="82">
        <f t="shared" si="9"/>
        <v>42.37</v>
      </c>
      <c r="N33" s="82">
        <v>42.37</v>
      </c>
      <c r="O33" s="83">
        <v>0</v>
      </c>
    </row>
    <row r="34" spans="1:15" ht="38.25" hidden="1">
      <c r="A34" s="66"/>
      <c r="B34" s="9" t="s">
        <v>28</v>
      </c>
      <c r="C34" s="80" t="s">
        <v>12</v>
      </c>
      <c r="D34" s="81">
        <f t="shared" si="1"/>
        <v>186.43899999999999</v>
      </c>
      <c r="E34" s="81">
        <f t="shared" si="6"/>
        <v>186.43899999999999</v>
      </c>
      <c r="F34" s="81">
        <f t="shared" si="6"/>
        <v>0</v>
      </c>
      <c r="G34" s="82">
        <f t="shared" si="7"/>
        <v>126.7794</v>
      </c>
      <c r="H34" s="82">
        <f>H33*22%</f>
        <v>126.7794</v>
      </c>
      <c r="I34" s="82">
        <v>0</v>
      </c>
      <c r="J34" s="82">
        <f>K34+L34</f>
        <v>50.338200000000001</v>
      </c>
      <c r="K34" s="82">
        <f>K33*22%</f>
        <v>50.338200000000001</v>
      </c>
      <c r="L34" s="82">
        <v>0</v>
      </c>
      <c r="M34" s="82">
        <f t="shared" si="9"/>
        <v>9.3213999999999988</v>
      </c>
      <c r="N34" s="82">
        <f>N33*22%</f>
        <v>9.3213999999999988</v>
      </c>
      <c r="O34" s="83">
        <v>0</v>
      </c>
    </row>
    <row r="35" spans="1:15" ht="23.25" hidden="1" customHeight="1">
      <c r="A35" s="66"/>
      <c r="B35" s="9" t="s">
        <v>34</v>
      </c>
      <c r="C35" s="80" t="s">
        <v>12</v>
      </c>
      <c r="D35" s="81">
        <f t="shared" si="1"/>
        <v>45.410000000000004</v>
      </c>
      <c r="E35" s="81">
        <f t="shared" si="6"/>
        <v>45.410000000000004</v>
      </c>
      <c r="F35" s="81">
        <f t="shared" si="6"/>
        <v>0</v>
      </c>
      <c r="G35" s="82">
        <f t="shared" si="7"/>
        <v>30.88</v>
      </c>
      <c r="H35" s="82">
        <v>30.88</v>
      </c>
      <c r="I35" s="82">
        <v>0</v>
      </c>
      <c r="J35" s="82">
        <f t="shared" si="8"/>
        <v>12.26</v>
      </c>
      <c r="K35" s="82">
        <v>12.26</v>
      </c>
      <c r="L35" s="82">
        <v>0</v>
      </c>
      <c r="M35" s="82">
        <f t="shared" si="9"/>
        <v>2.27</v>
      </c>
      <c r="N35" s="82">
        <v>2.27</v>
      </c>
      <c r="O35" s="83">
        <v>0</v>
      </c>
    </row>
    <row r="36" spans="1:15" ht="15.75" hidden="1">
      <c r="A36" s="66"/>
      <c r="B36" s="9" t="s">
        <v>35</v>
      </c>
      <c r="C36" s="80" t="s">
        <v>12</v>
      </c>
      <c r="D36" s="81">
        <f t="shared" si="1"/>
        <v>6.36</v>
      </c>
      <c r="E36" s="81">
        <f t="shared" si="6"/>
        <v>6.36</v>
      </c>
      <c r="F36" s="81">
        <f t="shared" si="6"/>
        <v>0</v>
      </c>
      <c r="G36" s="82">
        <f t="shared" si="7"/>
        <v>4.32</v>
      </c>
      <c r="H36" s="82">
        <v>4.32</v>
      </c>
      <c r="I36" s="82">
        <v>0</v>
      </c>
      <c r="J36" s="82">
        <f t="shared" si="8"/>
        <v>1.72</v>
      </c>
      <c r="K36" s="82">
        <v>1.72</v>
      </c>
      <c r="L36" s="82">
        <v>0</v>
      </c>
      <c r="M36" s="82">
        <f t="shared" si="9"/>
        <v>0.32</v>
      </c>
      <c r="N36" s="82">
        <v>0.32</v>
      </c>
      <c r="O36" s="83">
        <v>0</v>
      </c>
    </row>
    <row r="37" spans="1:15" ht="24" hidden="1" customHeight="1">
      <c r="A37" s="66"/>
      <c r="B37" s="9" t="s">
        <v>36</v>
      </c>
      <c r="C37" s="80" t="s">
        <v>12</v>
      </c>
      <c r="D37" s="81">
        <f t="shared" si="1"/>
        <v>84.249999999999986</v>
      </c>
      <c r="E37" s="81">
        <f t="shared" si="6"/>
        <v>84.249999999999986</v>
      </c>
      <c r="F37" s="81">
        <f t="shared" si="6"/>
        <v>0</v>
      </c>
      <c r="G37" s="82">
        <f t="shared" si="7"/>
        <v>57.29</v>
      </c>
      <c r="H37" s="82">
        <v>57.29</v>
      </c>
      <c r="I37" s="82">
        <v>0</v>
      </c>
      <c r="J37" s="82">
        <f t="shared" si="8"/>
        <v>22.75</v>
      </c>
      <c r="K37" s="82">
        <v>22.75</v>
      </c>
      <c r="L37" s="82">
        <v>0</v>
      </c>
      <c r="M37" s="82">
        <f t="shared" si="9"/>
        <v>4.21</v>
      </c>
      <c r="N37" s="82">
        <v>4.21</v>
      </c>
      <c r="O37" s="83">
        <v>0</v>
      </c>
    </row>
    <row r="38" spans="1:15" ht="24" hidden="1" customHeight="1">
      <c r="A38" s="66"/>
      <c r="B38" s="9" t="s">
        <v>37</v>
      </c>
      <c r="C38" s="80" t="s">
        <v>12</v>
      </c>
      <c r="D38" s="81">
        <f t="shared" si="1"/>
        <v>0.31000000000000005</v>
      </c>
      <c r="E38" s="81">
        <f t="shared" si="6"/>
        <v>0.31000000000000005</v>
      </c>
      <c r="F38" s="81">
        <f t="shared" si="6"/>
        <v>0</v>
      </c>
      <c r="G38" s="82">
        <f t="shared" si="7"/>
        <v>0.2</v>
      </c>
      <c r="H38" s="82">
        <v>0.2</v>
      </c>
      <c r="I38" s="82">
        <v>0</v>
      </c>
      <c r="J38" s="82">
        <f t="shared" si="8"/>
        <v>0.1</v>
      </c>
      <c r="K38" s="82">
        <v>0.1</v>
      </c>
      <c r="L38" s="82">
        <v>0</v>
      </c>
      <c r="M38" s="82">
        <f t="shared" si="9"/>
        <v>0.01</v>
      </c>
      <c r="N38" s="82">
        <v>0.01</v>
      </c>
      <c r="O38" s="83">
        <v>0</v>
      </c>
    </row>
    <row r="39" spans="1:15" ht="24" hidden="1" customHeight="1">
      <c r="A39" s="66"/>
      <c r="B39" s="9" t="s">
        <v>38</v>
      </c>
      <c r="C39" s="80" t="s">
        <v>12</v>
      </c>
      <c r="D39" s="81">
        <f t="shared" si="1"/>
        <v>302.20000000000005</v>
      </c>
      <c r="E39" s="81">
        <f t="shared" si="6"/>
        <v>302.20000000000005</v>
      </c>
      <c r="F39" s="81">
        <f t="shared" si="6"/>
        <v>0</v>
      </c>
      <c r="G39" s="82">
        <f t="shared" si="7"/>
        <v>205.5</v>
      </c>
      <c r="H39" s="82">
        <v>205.5</v>
      </c>
      <c r="I39" s="82">
        <v>0</v>
      </c>
      <c r="J39" s="82">
        <f t="shared" si="8"/>
        <v>81.59</v>
      </c>
      <c r="K39" s="82">
        <v>81.59</v>
      </c>
      <c r="L39" s="82">
        <v>0</v>
      </c>
      <c r="M39" s="82">
        <f t="shared" si="9"/>
        <v>15.11</v>
      </c>
      <c r="N39" s="82">
        <v>15.11</v>
      </c>
      <c r="O39" s="83">
        <v>0</v>
      </c>
    </row>
    <row r="40" spans="1:15" ht="15.75" hidden="1">
      <c r="A40" s="66"/>
      <c r="B40" s="9"/>
      <c r="C40" s="80"/>
      <c r="D40" s="81"/>
      <c r="E40" s="81"/>
      <c r="F40" s="81"/>
      <c r="G40" s="82"/>
      <c r="H40" s="82"/>
      <c r="I40" s="82"/>
      <c r="J40" s="82"/>
      <c r="K40" s="82"/>
      <c r="L40" s="82"/>
      <c r="M40" s="82"/>
      <c r="N40" s="82"/>
      <c r="O40" s="83"/>
    </row>
    <row r="41" spans="1:15" ht="24" hidden="1" customHeight="1">
      <c r="A41" s="66"/>
      <c r="B41" s="9" t="s">
        <v>39</v>
      </c>
      <c r="C41" s="80" t="s">
        <v>12</v>
      </c>
      <c r="D41" s="81">
        <f t="shared" si="1"/>
        <v>82.13000000000001</v>
      </c>
      <c r="E41" s="81">
        <f t="shared" si="6"/>
        <v>82.13000000000001</v>
      </c>
      <c r="F41" s="81">
        <f t="shared" si="6"/>
        <v>0</v>
      </c>
      <c r="G41" s="82">
        <f t="shared" si="7"/>
        <v>55.85</v>
      </c>
      <c r="H41" s="82">
        <v>55.85</v>
      </c>
      <c r="I41" s="82">
        <v>0</v>
      </c>
      <c r="J41" s="82">
        <f t="shared" si="8"/>
        <v>22.17</v>
      </c>
      <c r="K41" s="82">
        <v>22.17</v>
      </c>
      <c r="L41" s="82">
        <v>0</v>
      </c>
      <c r="M41" s="82">
        <f t="shared" si="9"/>
        <v>4.1100000000000003</v>
      </c>
      <c r="N41" s="82">
        <v>4.1100000000000003</v>
      </c>
      <c r="O41" s="83">
        <v>0</v>
      </c>
    </row>
    <row r="42" spans="1:15" ht="15.75" hidden="1">
      <c r="A42" s="66"/>
      <c r="B42" s="9" t="s">
        <v>40</v>
      </c>
      <c r="C42" s="80" t="s">
        <v>12</v>
      </c>
      <c r="D42" s="81">
        <f t="shared" si="1"/>
        <v>4.29</v>
      </c>
      <c r="E42" s="81">
        <f t="shared" si="6"/>
        <v>4.29</v>
      </c>
      <c r="F42" s="81">
        <f t="shared" si="6"/>
        <v>0</v>
      </c>
      <c r="G42" s="82">
        <f t="shared" si="7"/>
        <v>2.92</v>
      </c>
      <c r="H42" s="82">
        <v>2.92</v>
      </c>
      <c r="I42" s="82">
        <v>0</v>
      </c>
      <c r="J42" s="82">
        <f t="shared" si="8"/>
        <v>1.1599999999999999</v>
      </c>
      <c r="K42" s="82">
        <v>1.1599999999999999</v>
      </c>
      <c r="L42" s="82">
        <v>0</v>
      </c>
      <c r="M42" s="82">
        <f t="shared" si="9"/>
        <v>0.21</v>
      </c>
      <c r="N42" s="82">
        <v>0.21</v>
      </c>
      <c r="O42" s="83">
        <v>0</v>
      </c>
    </row>
    <row r="43" spans="1:15" ht="31.5" hidden="1" customHeight="1">
      <c r="A43" s="66"/>
      <c r="B43" s="9" t="s">
        <v>41</v>
      </c>
      <c r="C43" s="80" t="s">
        <v>12</v>
      </c>
      <c r="D43" s="81">
        <f t="shared" si="1"/>
        <v>236.92000000000002</v>
      </c>
      <c r="E43" s="81">
        <f t="shared" si="6"/>
        <v>236.92000000000002</v>
      </c>
      <c r="F43" s="81">
        <f t="shared" si="6"/>
        <v>0</v>
      </c>
      <c r="G43" s="82">
        <f t="shared" si="7"/>
        <v>161.11000000000001</v>
      </c>
      <c r="H43" s="82">
        <v>161.11000000000001</v>
      </c>
      <c r="I43" s="82">
        <v>0</v>
      </c>
      <c r="J43" s="82">
        <f t="shared" si="8"/>
        <v>63.96</v>
      </c>
      <c r="K43" s="82">
        <v>63.96</v>
      </c>
      <c r="L43" s="82">
        <v>0</v>
      </c>
      <c r="M43" s="82">
        <f t="shared" si="9"/>
        <v>11.85</v>
      </c>
      <c r="N43" s="82">
        <v>11.85</v>
      </c>
      <c r="O43" s="83">
        <v>0</v>
      </c>
    </row>
    <row r="44" spans="1:15" ht="15" hidden="1" customHeight="1">
      <c r="A44" s="66"/>
      <c r="B44" s="9" t="s">
        <v>42</v>
      </c>
      <c r="C44" s="80" t="s">
        <v>12</v>
      </c>
      <c r="D44" s="81">
        <f t="shared" si="1"/>
        <v>6.37</v>
      </c>
      <c r="E44" s="81">
        <f t="shared" si="6"/>
        <v>6.37</v>
      </c>
      <c r="F44" s="81">
        <f t="shared" si="6"/>
        <v>0</v>
      </c>
      <c r="G44" s="82">
        <f t="shared" si="7"/>
        <v>4.33</v>
      </c>
      <c r="H44" s="82">
        <v>4.33</v>
      </c>
      <c r="I44" s="82">
        <v>0</v>
      </c>
      <c r="J44" s="82">
        <f t="shared" si="8"/>
        <v>1.72</v>
      </c>
      <c r="K44" s="82">
        <v>1.72</v>
      </c>
      <c r="L44" s="82">
        <v>0</v>
      </c>
      <c r="M44" s="82">
        <f t="shared" si="9"/>
        <v>0.32</v>
      </c>
      <c r="N44" s="82">
        <v>0.32</v>
      </c>
      <c r="O44" s="83">
        <v>0</v>
      </c>
    </row>
    <row r="45" spans="1:15" ht="14.25" hidden="1" customHeight="1">
      <c r="A45" s="66"/>
      <c r="B45" s="9" t="s">
        <v>43</v>
      </c>
      <c r="C45" s="80" t="s">
        <v>12</v>
      </c>
      <c r="D45" s="81">
        <f t="shared" si="1"/>
        <v>6.77</v>
      </c>
      <c r="E45" s="81">
        <f t="shared" si="6"/>
        <v>6.77</v>
      </c>
      <c r="F45" s="81">
        <f t="shared" si="6"/>
        <v>0</v>
      </c>
      <c r="G45" s="82">
        <f t="shared" si="7"/>
        <v>4.5999999999999996</v>
      </c>
      <c r="H45" s="82">
        <v>4.5999999999999996</v>
      </c>
      <c r="I45" s="82">
        <v>0</v>
      </c>
      <c r="J45" s="82">
        <f t="shared" si="8"/>
        <v>1.83</v>
      </c>
      <c r="K45" s="82">
        <v>1.83</v>
      </c>
      <c r="L45" s="82">
        <v>0</v>
      </c>
      <c r="M45" s="82">
        <f t="shared" si="9"/>
        <v>0.34</v>
      </c>
      <c r="N45" s="82">
        <v>0.34</v>
      </c>
      <c r="O45" s="83">
        <v>0</v>
      </c>
    </row>
    <row r="46" spans="1:15" ht="30.75" thickBot="1">
      <c r="A46" s="44">
        <v>7</v>
      </c>
      <c r="B46" s="45" t="s">
        <v>44</v>
      </c>
      <c r="C46" s="46" t="s">
        <v>12</v>
      </c>
      <c r="D46" s="84">
        <f>E46+F46</f>
        <v>29470.860316400001</v>
      </c>
      <c r="E46" s="84">
        <f>H46+K46+N46+0.01</f>
        <v>6418.4642000000003</v>
      </c>
      <c r="F46" s="84">
        <f>I46+L46+O46-0.01</f>
        <v>23052.396116399999</v>
      </c>
      <c r="G46" s="85">
        <f>H46+I46</f>
        <v>20040.153777399999</v>
      </c>
      <c r="H46" s="85">
        <f>H30+H14</f>
        <v>4364.5392000000002</v>
      </c>
      <c r="I46" s="85">
        <f>I30+I14</f>
        <v>15675.614577399998</v>
      </c>
      <c r="J46" s="85">
        <f>K46+L46</f>
        <v>7957.1299514000002</v>
      </c>
      <c r="K46" s="85">
        <f>K30+K14</f>
        <v>1732.9754</v>
      </c>
      <c r="L46" s="85">
        <f>L30+L14</f>
        <v>6224.1545513999999</v>
      </c>
      <c r="M46" s="85">
        <f>N46+O46</f>
        <v>1473.5765875999998</v>
      </c>
      <c r="N46" s="85">
        <f>N30+N14</f>
        <v>320.93959999999998</v>
      </c>
      <c r="O46" s="86">
        <f>O30+O14</f>
        <v>1152.6369875999999</v>
      </c>
    </row>
    <row r="47" spans="1:15" ht="30" customHeight="1" thickBot="1">
      <c r="A47" s="29">
        <v>8</v>
      </c>
      <c r="B47" s="30" t="s">
        <v>45</v>
      </c>
      <c r="C47" s="31" t="s">
        <v>12</v>
      </c>
      <c r="D47" s="73">
        <f t="shared" si="1"/>
        <v>1693.1116</v>
      </c>
      <c r="E47" s="73">
        <f t="shared" si="0"/>
        <v>1693.1116</v>
      </c>
      <c r="F47" s="73">
        <f t="shared" si="0"/>
        <v>0</v>
      </c>
      <c r="G47" s="74">
        <f t="shared" ref="G47:G84" si="10">H47+I47</f>
        <v>1151.3142</v>
      </c>
      <c r="H47" s="74">
        <f>H48+H49+H50+H51+H52+H53+H54+H55+H56+H57+H58+H59+H60+H61+H62+H63+H64+H65+H66+H67+H68+H69+H70+H71</f>
        <v>1151.3142</v>
      </c>
      <c r="I47" s="74">
        <v>0</v>
      </c>
      <c r="J47" s="74">
        <f t="shared" ref="J47:J84" si="11">K47+L47</f>
        <v>457.13760000000008</v>
      </c>
      <c r="K47" s="74">
        <f>K48+K49+K50+K51+K52+K53+K54+K55+K56+K57+K58+K59+K60+K61+K62+K63+K64+K65+K66+K67+K68+K69+K70+K71</f>
        <v>457.13760000000008</v>
      </c>
      <c r="L47" s="74">
        <v>0</v>
      </c>
      <c r="M47" s="74">
        <f t="shared" ref="M47:M84" si="12">N47+O47</f>
        <v>84.659800000000004</v>
      </c>
      <c r="N47" s="74">
        <f>N48+N49+N50+N51+N52+N53+N54+N55+N56+N57+N58+N59+N60+N61+N62+N63+N64+N65+N66+N67+N68+N69+N70+N71</f>
        <v>84.659800000000004</v>
      </c>
      <c r="O47" s="75">
        <v>0</v>
      </c>
    </row>
    <row r="48" spans="1:15" ht="20.25" hidden="1" customHeight="1">
      <c r="A48" s="40"/>
      <c r="B48" s="87" t="s">
        <v>29</v>
      </c>
      <c r="C48" s="41"/>
      <c r="D48" s="77">
        <f t="shared" si="1"/>
        <v>21.43</v>
      </c>
      <c r="E48" s="77">
        <f t="shared" si="0"/>
        <v>21.43</v>
      </c>
      <c r="F48" s="77">
        <v>0</v>
      </c>
      <c r="G48" s="78">
        <f>H48+I48</f>
        <v>14.57</v>
      </c>
      <c r="H48" s="78">
        <v>14.57</v>
      </c>
      <c r="I48" s="78">
        <v>0</v>
      </c>
      <c r="J48" s="78">
        <f>K48+L48</f>
        <v>5.79</v>
      </c>
      <c r="K48" s="78">
        <v>5.79</v>
      </c>
      <c r="L48" s="78">
        <v>0</v>
      </c>
      <c r="M48" s="78">
        <f>N48+O48</f>
        <v>1.07</v>
      </c>
      <c r="N48" s="78">
        <v>1.07</v>
      </c>
      <c r="O48" s="79">
        <v>0</v>
      </c>
    </row>
    <row r="49" spans="1:15" ht="20.25" hidden="1" customHeight="1">
      <c r="A49" s="66"/>
      <c r="B49" s="5" t="s">
        <v>46</v>
      </c>
      <c r="C49" s="11"/>
      <c r="D49" s="81">
        <f t="shared" si="1"/>
        <v>1181.78</v>
      </c>
      <c r="E49" s="81">
        <f t="shared" si="0"/>
        <v>1181.78</v>
      </c>
      <c r="F49" s="81">
        <v>0</v>
      </c>
      <c r="G49" s="82">
        <f t="shared" ref="G49:G71" si="13">H49+I49</f>
        <v>803.61</v>
      </c>
      <c r="H49" s="82">
        <v>803.61</v>
      </c>
      <c r="I49" s="82">
        <v>0</v>
      </c>
      <c r="J49" s="82">
        <f t="shared" ref="J49:J83" si="14">K49+L49</f>
        <v>319.08</v>
      </c>
      <c r="K49" s="82">
        <v>319.08</v>
      </c>
      <c r="L49" s="82">
        <v>0</v>
      </c>
      <c r="M49" s="82">
        <f>N49+O49</f>
        <v>59.09</v>
      </c>
      <c r="N49" s="82">
        <v>59.09</v>
      </c>
      <c r="O49" s="83">
        <v>0</v>
      </c>
    </row>
    <row r="50" spans="1:15" ht="20.25" hidden="1" customHeight="1">
      <c r="A50" s="66"/>
      <c r="B50" s="5" t="s">
        <v>28</v>
      </c>
      <c r="C50" s="11"/>
      <c r="D50" s="81">
        <f t="shared" si="1"/>
        <v>259.99160000000001</v>
      </c>
      <c r="E50" s="81">
        <f t="shared" si="0"/>
        <v>259.99160000000001</v>
      </c>
      <c r="F50" s="81">
        <v>0</v>
      </c>
      <c r="G50" s="82">
        <f t="shared" si="13"/>
        <v>176.79420000000002</v>
      </c>
      <c r="H50" s="82">
        <f>H49*22%</f>
        <v>176.79420000000002</v>
      </c>
      <c r="I50" s="82">
        <v>0</v>
      </c>
      <c r="J50" s="82">
        <f t="shared" si="14"/>
        <v>70.197599999999994</v>
      </c>
      <c r="K50" s="82">
        <f>K49*22%</f>
        <v>70.197599999999994</v>
      </c>
      <c r="L50" s="82">
        <v>0</v>
      </c>
      <c r="M50" s="82">
        <f t="shared" ref="M50:M71" si="15">N50+O50</f>
        <v>12.9998</v>
      </c>
      <c r="N50" s="82">
        <f>N49*22%</f>
        <v>12.9998</v>
      </c>
      <c r="O50" s="83">
        <v>0</v>
      </c>
    </row>
    <row r="51" spans="1:15" ht="20.25" hidden="1" customHeight="1">
      <c r="A51" s="66"/>
      <c r="B51" s="5" t="s">
        <v>47</v>
      </c>
      <c r="C51" s="11"/>
      <c r="D51" s="81">
        <f t="shared" si="1"/>
        <v>1.6</v>
      </c>
      <c r="E51" s="81">
        <f t="shared" si="0"/>
        <v>1.6</v>
      </c>
      <c r="F51" s="81">
        <v>0</v>
      </c>
      <c r="G51" s="82">
        <f t="shared" si="13"/>
        <v>1.0900000000000001</v>
      </c>
      <c r="H51" s="82">
        <v>1.0900000000000001</v>
      </c>
      <c r="I51" s="82">
        <v>0</v>
      </c>
      <c r="J51" s="82">
        <f t="shared" si="14"/>
        <v>0.43</v>
      </c>
      <c r="K51" s="82">
        <v>0.43</v>
      </c>
      <c r="L51" s="82">
        <v>0</v>
      </c>
      <c r="M51" s="82">
        <f t="shared" si="15"/>
        <v>0.08</v>
      </c>
      <c r="N51" s="82">
        <v>0.08</v>
      </c>
      <c r="O51" s="83">
        <v>0</v>
      </c>
    </row>
    <row r="52" spans="1:15" ht="20.25" hidden="1" customHeight="1">
      <c r="A52" s="66"/>
      <c r="B52" s="5" t="s">
        <v>48</v>
      </c>
      <c r="C52" s="11"/>
      <c r="D52" s="81">
        <f t="shared" si="1"/>
        <v>3.24</v>
      </c>
      <c r="E52" s="81">
        <f t="shared" si="0"/>
        <v>3.24</v>
      </c>
      <c r="F52" s="81">
        <v>0</v>
      </c>
      <c r="G52" s="82">
        <f t="shared" si="13"/>
        <v>2.2000000000000002</v>
      </c>
      <c r="H52" s="82">
        <v>2.2000000000000002</v>
      </c>
      <c r="I52" s="82">
        <v>0</v>
      </c>
      <c r="J52" s="82">
        <f t="shared" si="14"/>
        <v>0.87</v>
      </c>
      <c r="K52" s="82">
        <v>0.87</v>
      </c>
      <c r="L52" s="82">
        <v>0</v>
      </c>
      <c r="M52" s="82">
        <f t="shared" si="15"/>
        <v>0.17</v>
      </c>
      <c r="N52" s="82">
        <v>0.17</v>
      </c>
      <c r="O52" s="83">
        <v>0</v>
      </c>
    </row>
    <row r="53" spans="1:15" ht="20.25" hidden="1" customHeight="1">
      <c r="A53" s="66"/>
      <c r="B53" s="5" t="s">
        <v>49</v>
      </c>
      <c r="C53" s="11"/>
      <c r="D53" s="81">
        <f t="shared" si="1"/>
        <v>6.2299999999999995</v>
      </c>
      <c r="E53" s="81">
        <f t="shared" si="0"/>
        <v>6.2299999999999995</v>
      </c>
      <c r="F53" s="81">
        <v>0</v>
      </c>
      <c r="G53" s="82">
        <f t="shared" si="13"/>
        <v>4.24</v>
      </c>
      <c r="H53" s="82">
        <v>4.24</v>
      </c>
      <c r="I53" s="82">
        <v>0</v>
      </c>
      <c r="J53" s="82">
        <f t="shared" si="14"/>
        <v>1.68</v>
      </c>
      <c r="K53" s="82">
        <v>1.68</v>
      </c>
      <c r="L53" s="82">
        <v>0</v>
      </c>
      <c r="M53" s="82">
        <f t="shared" si="15"/>
        <v>0.31</v>
      </c>
      <c r="N53" s="82">
        <v>0.31</v>
      </c>
      <c r="O53" s="83">
        <v>0</v>
      </c>
    </row>
    <row r="54" spans="1:15" ht="20.25" hidden="1" customHeight="1">
      <c r="A54" s="66"/>
      <c r="B54" s="5" t="s">
        <v>50</v>
      </c>
      <c r="C54" s="11"/>
      <c r="D54" s="81">
        <f t="shared" si="1"/>
        <v>9.39</v>
      </c>
      <c r="E54" s="81">
        <f t="shared" si="0"/>
        <v>9.39</v>
      </c>
      <c r="F54" s="81">
        <v>0</v>
      </c>
      <c r="G54" s="82">
        <f t="shared" si="13"/>
        <v>6.39</v>
      </c>
      <c r="H54" s="82">
        <v>6.39</v>
      </c>
      <c r="I54" s="82">
        <v>0</v>
      </c>
      <c r="J54" s="82">
        <f t="shared" si="14"/>
        <v>2.54</v>
      </c>
      <c r="K54" s="82">
        <v>2.54</v>
      </c>
      <c r="L54" s="82">
        <v>0</v>
      </c>
      <c r="M54" s="82">
        <f t="shared" si="15"/>
        <v>0.46</v>
      </c>
      <c r="N54" s="82">
        <v>0.46</v>
      </c>
      <c r="O54" s="83">
        <v>0</v>
      </c>
    </row>
    <row r="55" spans="1:15" ht="20.25" hidden="1" customHeight="1">
      <c r="A55" s="66"/>
      <c r="B55" s="5" t="s">
        <v>51</v>
      </c>
      <c r="C55" s="11"/>
      <c r="D55" s="81">
        <f t="shared" si="1"/>
        <v>8.69</v>
      </c>
      <c r="E55" s="81">
        <f t="shared" si="0"/>
        <v>8.69</v>
      </c>
      <c r="F55" s="81">
        <v>0</v>
      </c>
      <c r="G55" s="82">
        <f t="shared" si="13"/>
        <v>5.91</v>
      </c>
      <c r="H55" s="82">
        <v>5.91</v>
      </c>
      <c r="I55" s="82">
        <v>0</v>
      </c>
      <c r="J55" s="82">
        <f t="shared" si="14"/>
        <v>2.35</v>
      </c>
      <c r="K55" s="82">
        <v>2.35</v>
      </c>
      <c r="L55" s="82">
        <v>0</v>
      </c>
      <c r="M55" s="82">
        <f t="shared" si="15"/>
        <v>0.43</v>
      </c>
      <c r="N55" s="82">
        <v>0.43</v>
      </c>
      <c r="O55" s="83">
        <v>0</v>
      </c>
    </row>
    <row r="56" spans="1:15" ht="24" hidden="1" customHeight="1">
      <c r="A56" s="66"/>
      <c r="B56" s="5" t="s">
        <v>52</v>
      </c>
      <c r="C56" s="11"/>
      <c r="D56" s="81">
        <f t="shared" si="1"/>
        <v>35.440000000000005</v>
      </c>
      <c r="E56" s="81">
        <f t="shared" si="0"/>
        <v>35.440000000000005</v>
      </c>
      <c r="F56" s="81">
        <v>0</v>
      </c>
      <c r="G56" s="82">
        <f t="shared" si="13"/>
        <v>24.1</v>
      </c>
      <c r="H56" s="82">
        <v>24.1</v>
      </c>
      <c r="I56" s="82">
        <v>0</v>
      </c>
      <c r="J56" s="82">
        <f t="shared" si="14"/>
        <v>9.57</v>
      </c>
      <c r="K56" s="82">
        <v>9.57</v>
      </c>
      <c r="L56" s="82">
        <v>0</v>
      </c>
      <c r="M56" s="82">
        <f t="shared" si="15"/>
        <v>1.77</v>
      </c>
      <c r="N56" s="82">
        <v>1.77</v>
      </c>
      <c r="O56" s="83">
        <v>0</v>
      </c>
    </row>
    <row r="57" spans="1:15" ht="20.25" hidden="1" customHeight="1">
      <c r="A57" s="66"/>
      <c r="B57" s="5" t="s">
        <v>53</v>
      </c>
      <c r="C57" s="11"/>
      <c r="D57" s="81">
        <f t="shared" si="1"/>
        <v>8.24</v>
      </c>
      <c r="E57" s="81">
        <f t="shared" si="0"/>
        <v>8.24</v>
      </c>
      <c r="F57" s="81">
        <v>0</v>
      </c>
      <c r="G57" s="82">
        <f t="shared" si="13"/>
        <v>5.6</v>
      </c>
      <c r="H57" s="82">
        <v>5.6</v>
      </c>
      <c r="I57" s="82">
        <v>0</v>
      </c>
      <c r="J57" s="82">
        <f t="shared" si="14"/>
        <v>2.2200000000000002</v>
      </c>
      <c r="K57" s="82">
        <v>2.2200000000000002</v>
      </c>
      <c r="L57" s="82">
        <v>0</v>
      </c>
      <c r="M57" s="82">
        <f t="shared" si="15"/>
        <v>0.42</v>
      </c>
      <c r="N57" s="82">
        <v>0.42</v>
      </c>
      <c r="O57" s="83">
        <v>0</v>
      </c>
    </row>
    <row r="58" spans="1:15" ht="20.25" hidden="1" customHeight="1">
      <c r="A58" s="66"/>
      <c r="B58" s="5" t="s">
        <v>54</v>
      </c>
      <c r="C58" s="11"/>
      <c r="D58" s="81">
        <f t="shared" si="1"/>
        <v>19.369999999999997</v>
      </c>
      <c r="E58" s="81">
        <f t="shared" si="0"/>
        <v>19.369999999999997</v>
      </c>
      <c r="F58" s="81">
        <v>0</v>
      </c>
      <c r="G58" s="82">
        <f t="shared" si="13"/>
        <v>13.17</v>
      </c>
      <c r="H58" s="82">
        <v>13.17</v>
      </c>
      <c r="I58" s="82">
        <v>0</v>
      </c>
      <c r="J58" s="82">
        <f t="shared" si="14"/>
        <v>5.23</v>
      </c>
      <c r="K58" s="82">
        <v>5.23</v>
      </c>
      <c r="L58" s="82">
        <v>0</v>
      </c>
      <c r="M58" s="82">
        <f t="shared" si="15"/>
        <v>0.97</v>
      </c>
      <c r="N58" s="82">
        <v>0.97</v>
      </c>
      <c r="O58" s="83">
        <v>0</v>
      </c>
    </row>
    <row r="59" spans="1:15" ht="20.25" hidden="1" customHeight="1">
      <c r="A59" s="66"/>
      <c r="B59" s="5" t="s">
        <v>24</v>
      </c>
      <c r="C59" s="11"/>
      <c r="D59" s="81">
        <f t="shared" si="1"/>
        <v>49.269999999999996</v>
      </c>
      <c r="E59" s="81">
        <f t="shared" si="0"/>
        <v>49.269999999999996</v>
      </c>
      <c r="F59" s="81">
        <v>0</v>
      </c>
      <c r="G59" s="82">
        <f t="shared" si="13"/>
        <v>33.5</v>
      </c>
      <c r="H59" s="82">
        <v>33.5</v>
      </c>
      <c r="I59" s="82">
        <v>0</v>
      </c>
      <c r="J59" s="82">
        <f t="shared" si="14"/>
        <v>13.3</v>
      </c>
      <c r="K59" s="82">
        <v>13.3</v>
      </c>
      <c r="L59" s="82">
        <v>0</v>
      </c>
      <c r="M59" s="82">
        <f t="shared" si="15"/>
        <v>2.4700000000000002</v>
      </c>
      <c r="N59" s="82">
        <v>2.4700000000000002</v>
      </c>
      <c r="O59" s="83">
        <v>0</v>
      </c>
    </row>
    <row r="60" spans="1:15" ht="20.25" hidden="1" customHeight="1">
      <c r="A60" s="66"/>
      <c r="B60" s="5" t="s">
        <v>37</v>
      </c>
      <c r="C60" s="11"/>
      <c r="D60" s="81">
        <f t="shared" si="1"/>
        <v>0.98000000000000009</v>
      </c>
      <c r="E60" s="81">
        <f t="shared" si="0"/>
        <v>0.98000000000000009</v>
      </c>
      <c r="F60" s="81">
        <v>0</v>
      </c>
      <c r="G60" s="82">
        <f t="shared" si="13"/>
        <v>0.67</v>
      </c>
      <c r="H60" s="82">
        <v>0.67</v>
      </c>
      <c r="I60" s="82">
        <v>0</v>
      </c>
      <c r="J60" s="82">
        <f t="shared" si="14"/>
        <v>0.26</v>
      </c>
      <c r="K60" s="82">
        <v>0.26</v>
      </c>
      <c r="L60" s="82">
        <v>0</v>
      </c>
      <c r="M60" s="82">
        <f t="shared" si="15"/>
        <v>0.05</v>
      </c>
      <c r="N60" s="82">
        <v>0.05</v>
      </c>
      <c r="O60" s="83">
        <v>0</v>
      </c>
    </row>
    <row r="61" spans="1:15" ht="20.25" hidden="1" customHeight="1">
      <c r="A61" s="66"/>
      <c r="B61" s="5" t="s">
        <v>55</v>
      </c>
      <c r="C61" s="11"/>
      <c r="D61" s="81">
        <f t="shared" si="1"/>
        <v>5.68</v>
      </c>
      <c r="E61" s="81">
        <f t="shared" si="0"/>
        <v>5.68</v>
      </c>
      <c r="F61" s="81">
        <v>0</v>
      </c>
      <c r="G61" s="82">
        <f t="shared" si="13"/>
        <v>3.86</v>
      </c>
      <c r="H61" s="82">
        <v>3.86</v>
      </c>
      <c r="I61" s="82">
        <v>0</v>
      </c>
      <c r="J61" s="82">
        <f t="shared" si="14"/>
        <v>1.53</v>
      </c>
      <c r="K61" s="82">
        <v>1.53</v>
      </c>
      <c r="L61" s="82">
        <v>0</v>
      </c>
      <c r="M61" s="82">
        <f t="shared" si="15"/>
        <v>0.28999999999999998</v>
      </c>
      <c r="N61" s="82">
        <v>0.28999999999999998</v>
      </c>
      <c r="O61" s="83">
        <v>0</v>
      </c>
    </row>
    <row r="62" spans="1:15" ht="20.25" hidden="1" customHeight="1">
      <c r="A62" s="66"/>
      <c r="B62" s="5" t="s">
        <v>56</v>
      </c>
      <c r="C62" s="11"/>
      <c r="D62" s="81">
        <f t="shared" si="1"/>
        <v>22.229999999999997</v>
      </c>
      <c r="E62" s="81">
        <f t="shared" si="0"/>
        <v>22.229999999999997</v>
      </c>
      <c r="F62" s="81">
        <v>0</v>
      </c>
      <c r="G62" s="82">
        <f t="shared" si="13"/>
        <v>15.12</v>
      </c>
      <c r="H62" s="82">
        <v>15.12</v>
      </c>
      <c r="I62" s="82">
        <v>0</v>
      </c>
      <c r="J62" s="82">
        <f t="shared" si="14"/>
        <v>6</v>
      </c>
      <c r="K62" s="82">
        <v>6</v>
      </c>
      <c r="L62" s="82">
        <v>0</v>
      </c>
      <c r="M62" s="82">
        <f t="shared" si="15"/>
        <v>1.1100000000000001</v>
      </c>
      <c r="N62" s="82">
        <v>1.1100000000000001</v>
      </c>
      <c r="O62" s="83">
        <v>0</v>
      </c>
    </row>
    <row r="63" spans="1:15" ht="20.25" hidden="1" customHeight="1">
      <c r="A63" s="66"/>
      <c r="B63" s="5" t="s">
        <v>57</v>
      </c>
      <c r="C63" s="11"/>
      <c r="D63" s="81">
        <f t="shared" si="1"/>
        <v>1.85</v>
      </c>
      <c r="E63" s="81">
        <f t="shared" si="0"/>
        <v>1.85</v>
      </c>
      <c r="F63" s="81">
        <v>0</v>
      </c>
      <c r="G63" s="82">
        <f t="shared" si="13"/>
        <v>1.26</v>
      </c>
      <c r="H63" s="82">
        <v>1.26</v>
      </c>
      <c r="I63" s="82">
        <v>0</v>
      </c>
      <c r="J63" s="82">
        <f t="shared" si="14"/>
        <v>0.5</v>
      </c>
      <c r="K63" s="82">
        <v>0.5</v>
      </c>
      <c r="L63" s="82">
        <v>0</v>
      </c>
      <c r="M63" s="82">
        <f t="shared" si="15"/>
        <v>0.09</v>
      </c>
      <c r="N63" s="82">
        <v>0.09</v>
      </c>
      <c r="O63" s="83">
        <v>0</v>
      </c>
    </row>
    <row r="64" spans="1:15" ht="20.25" hidden="1" customHeight="1">
      <c r="A64" s="66"/>
      <c r="B64" s="5" t="s">
        <v>58</v>
      </c>
      <c r="C64" s="11"/>
      <c r="D64" s="81">
        <f t="shared" si="1"/>
        <v>20.65</v>
      </c>
      <c r="E64" s="81">
        <f t="shared" si="0"/>
        <v>20.65</v>
      </c>
      <c r="F64" s="81">
        <v>0</v>
      </c>
      <c r="G64" s="82">
        <f t="shared" si="13"/>
        <v>14.04</v>
      </c>
      <c r="H64" s="82">
        <v>14.04</v>
      </c>
      <c r="I64" s="82">
        <v>0</v>
      </c>
      <c r="J64" s="82">
        <f t="shared" si="14"/>
        <v>5.58</v>
      </c>
      <c r="K64" s="82">
        <v>5.58</v>
      </c>
      <c r="L64" s="82">
        <v>0</v>
      </c>
      <c r="M64" s="82">
        <f t="shared" si="15"/>
        <v>1.03</v>
      </c>
      <c r="N64" s="82">
        <v>1.03</v>
      </c>
      <c r="O64" s="83">
        <v>0</v>
      </c>
    </row>
    <row r="65" spans="1:15" ht="20.25" hidden="1" customHeight="1">
      <c r="A65" s="66"/>
      <c r="B65" s="5" t="s">
        <v>59</v>
      </c>
      <c r="C65" s="11"/>
      <c r="D65" s="81">
        <f t="shared" si="1"/>
        <v>8.5</v>
      </c>
      <c r="E65" s="81">
        <f t="shared" si="0"/>
        <v>8.5</v>
      </c>
      <c r="F65" s="81">
        <v>0</v>
      </c>
      <c r="G65" s="82">
        <f t="shared" si="13"/>
        <v>5.78</v>
      </c>
      <c r="H65" s="82">
        <v>5.78</v>
      </c>
      <c r="I65" s="82">
        <v>0</v>
      </c>
      <c r="J65" s="82">
        <f t="shared" si="14"/>
        <v>2.2999999999999998</v>
      </c>
      <c r="K65" s="82">
        <v>2.2999999999999998</v>
      </c>
      <c r="L65" s="82">
        <v>0</v>
      </c>
      <c r="M65" s="82">
        <f t="shared" si="15"/>
        <v>0.42</v>
      </c>
      <c r="N65" s="82">
        <v>0.42</v>
      </c>
      <c r="O65" s="83">
        <v>0</v>
      </c>
    </row>
    <row r="66" spans="1:15" ht="20.25" hidden="1" customHeight="1">
      <c r="A66" s="66"/>
      <c r="B66" s="5" t="s">
        <v>60</v>
      </c>
      <c r="C66" s="11"/>
      <c r="D66" s="81">
        <f t="shared" si="1"/>
        <v>1.02</v>
      </c>
      <c r="E66" s="81">
        <f t="shared" si="0"/>
        <v>1.02</v>
      </c>
      <c r="F66" s="81">
        <v>0</v>
      </c>
      <c r="G66" s="82">
        <f t="shared" si="13"/>
        <v>0.69</v>
      </c>
      <c r="H66" s="82">
        <v>0.69</v>
      </c>
      <c r="I66" s="82">
        <v>0</v>
      </c>
      <c r="J66" s="82">
        <f t="shared" si="14"/>
        <v>0.28000000000000003</v>
      </c>
      <c r="K66" s="82">
        <v>0.28000000000000003</v>
      </c>
      <c r="L66" s="82">
        <v>0</v>
      </c>
      <c r="M66" s="82">
        <f t="shared" si="15"/>
        <v>0.05</v>
      </c>
      <c r="N66" s="82">
        <v>0.05</v>
      </c>
      <c r="O66" s="83">
        <v>0</v>
      </c>
    </row>
    <row r="67" spans="1:15" ht="20.25" hidden="1" customHeight="1">
      <c r="A67" s="66"/>
      <c r="B67" s="5" t="s">
        <v>61</v>
      </c>
      <c r="C67" s="11"/>
      <c r="D67" s="81">
        <f t="shared" si="1"/>
        <v>0.41000000000000003</v>
      </c>
      <c r="E67" s="81">
        <f t="shared" si="0"/>
        <v>0.41000000000000003</v>
      </c>
      <c r="F67" s="81">
        <v>0</v>
      </c>
      <c r="G67" s="82">
        <f t="shared" si="13"/>
        <v>0.28000000000000003</v>
      </c>
      <c r="H67" s="82">
        <v>0.28000000000000003</v>
      </c>
      <c r="I67" s="82">
        <v>0</v>
      </c>
      <c r="J67" s="82">
        <f t="shared" si="14"/>
        <v>0.11</v>
      </c>
      <c r="K67" s="82">
        <v>0.11</v>
      </c>
      <c r="L67" s="82">
        <v>0</v>
      </c>
      <c r="M67" s="82">
        <f t="shared" si="15"/>
        <v>0.02</v>
      </c>
      <c r="N67" s="82">
        <v>0.02</v>
      </c>
      <c r="O67" s="83">
        <v>0</v>
      </c>
    </row>
    <row r="68" spans="1:15" ht="20.25" hidden="1" customHeight="1">
      <c r="A68" s="66"/>
      <c r="B68" s="5" t="s">
        <v>62</v>
      </c>
      <c r="C68" s="11"/>
      <c r="D68" s="81">
        <f t="shared" si="1"/>
        <v>1.1600000000000001</v>
      </c>
      <c r="E68" s="81">
        <f t="shared" si="0"/>
        <v>1.1600000000000001</v>
      </c>
      <c r="F68" s="81">
        <v>0</v>
      </c>
      <c r="G68" s="82">
        <f t="shared" si="13"/>
        <v>0.79</v>
      </c>
      <c r="H68" s="82">
        <v>0.79</v>
      </c>
      <c r="I68" s="82">
        <v>0</v>
      </c>
      <c r="J68" s="82">
        <f t="shared" si="14"/>
        <v>0.31</v>
      </c>
      <c r="K68" s="82">
        <v>0.31</v>
      </c>
      <c r="L68" s="82">
        <v>0</v>
      </c>
      <c r="M68" s="82">
        <f t="shared" si="15"/>
        <v>0.06</v>
      </c>
      <c r="N68" s="82">
        <v>0.06</v>
      </c>
      <c r="O68" s="83">
        <v>0</v>
      </c>
    </row>
    <row r="69" spans="1:15" ht="20.25" hidden="1" customHeight="1">
      <c r="A69" s="66"/>
      <c r="B69" s="5" t="s">
        <v>63</v>
      </c>
      <c r="C69" s="11"/>
      <c r="D69" s="81">
        <f t="shared" si="1"/>
        <v>17.77</v>
      </c>
      <c r="E69" s="81">
        <f t="shared" si="0"/>
        <v>17.77</v>
      </c>
      <c r="F69" s="81">
        <v>0</v>
      </c>
      <c r="G69" s="82">
        <f t="shared" si="13"/>
        <v>12.08</v>
      </c>
      <c r="H69" s="82">
        <v>12.08</v>
      </c>
      <c r="I69" s="82">
        <v>0</v>
      </c>
      <c r="J69" s="82">
        <f t="shared" si="14"/>
        <v>4.8</v>
      </c>
      <c r="K69" s="82">
        <v>4.8</v>
      </c>
      <c r="L69" s="82">
        <v>0</v>
      </c>
      <c r="M69" s="82">
        <f t="shared" si="15"/>
        <v>0.89</v>
      </c>
      <c r="N69" s="82">
        <v>0.89</v>
      </c>
      <c r="O69" s="83">
        <v>0</v>
      </c>
    </row>
    <row r="70" spans="1:15" ht="20.25" hidden="1" customHeight="1">
      <c r="A70" s="66"/>
      <c r="B70" s="5" t="s">
        <v>43</v>
      </c>
      <c r="C70" s="11"/>
      <c r="D70" s="81">
        <f t="shared" si="1"/>
        <v>2.04</v>
      </c>
      <c r="E70" s="81">
        <f t="shared" si="0"/>
        <v>2.04</v>
      </c>
      <c r="F70" s="81">
        <v>0</v>
      </c>
      <c r="G70" s="82">
        <f t="shared" si="13"/>
        <v>1.39</v>
      </c>
      <c r="H70" s="82">
        <v>1.39</v>
      </c>
      <c r="I70" s="82">
        <v>0</v>
      </c>
      <c r="J70" s="82">
        <f t="shared" si="14"/>
        <v>0.55000000000000004</v>
      </c>
      <c r="K70" s="82">
        <v>0.55000000000000004</v>
      </c>
      <c r="L70" s="82">
        <v>0</v>
      </c>
      <c r="M70" s="82">
        <f t="shared" si="15"/>
        <v>0.1</v>
      </c>
      <c r="N70" s="82">
        <v>0.1</v>
      </c>
      <c r="O70" s="83">
        <v>0</v>
      </c>
    </row>
    <row r="71" spans="1:15" ht="20.25" hidden="1" customHeight="1" thickBot="1">
      <c r="A71" s="88"/>
      <c r="B71" s="89" t="s">
        <v>49</v>
      </c>
      <c r="C71" s="90"/>
      <c r="D71" s="81">
        <f t="shared" si="1"/>
        <v>6.1499999999999995</v>
      </c>
      <c r="E71" s="91">
        <f t="shared" si="0"/>
        <v>6.1499999999999995</v>
      </c>
      <c r="F71" s="81">
        <v>0</v>
      </c>
      <c r="G71" s="92">
        <f t="shared" si="13"/>
        <v>4.18</v>
      </c>
      <c r="H71" s="92">
        <v>4.18</v>
      </c>
      <c r="I71" s="92">
        <v>0</v>
      </c>
      <c r="J71" s="92">
        <f t="shared" si="14"/>
        <v>1.66</v>
      </c>
      <c r="K71" s="92">
        <v>1.66</v>
      </c>
      <c r="L71" s="92">
        <v>0</v>
      </c>
      <c r="M71" s="92">
        <f t="shared" si="15"/>
        <v>0.31</v>
      </c>
      <c r="N71" s="92">
        <v>0.31</v>
      </c>
      <c r="O71" s="93">
        <v>0</v>
      </c>
    </row>
    <row r="72" spans="1:15" ht="19.5" customHeight="1" thickBot="1">
      <c r="A72" s="29">
        <v>9</v>
      </c>
      <c r="B72" s="30" t="s">
        <v>64</v>
      </c>
      <c r="C72" s="31" t="s">
        <v>12</v>
      </c>
      <c r="D72" s="73">
        <f>E72+F72</f>
        <v>669.52760000000001</v>
      </c>
      <c r="E72" s="73">
        <f t="shared" si="0"/>
        <v>669.52760000000001</v>
      </c>
      <c r="F72" s="73">
        <f>I72+L72+O72</f>
        <v>0</v>
      </c>
      <c r="G72" s="74">
        <f t="shared" si="10"/>
        <v>455.37740000000002</v>
      </c>
      <c r="H72" s="74">
        <f>H73+H74+H75+H76+H77+H78+H79+H80+H81+H82</f>
        <v>455.37740000000002</v>
      </c>
      <c r="I72" s="74">
        <v>0</v>
      </c>
      <c r="J72" s="74">
        <f t="shared" si="14"/>
        <v>180.68900000000005</v>
      </c>
      <c r="K72" s="74">
        <f>K73+K74+K75+K76+K77+K78+K79+K80+K81+K82</f>
        <v>180.68900000000005</v>
      </c>
      <c r="L72" s="74">
        <v>0</v>
      </c>
      <c r="M72" s="74">
        <f t="shared" si="12"/>
        <v>33.461199999999998</v>
      </c>
      <c r="N72" s="74">
        <f>N73+N74+N75+N76+N77+N78+N79+N80+N81+N82</f>
        <v>33.461199999999998</v>
      </c>
      <c r="O72" s="75">
        <v>0</v>
      </c>
    </row>
    <row r="73" spans="1:15" ht="19.5" hidden="1" customHeight="1">
      <c r="A73" s="40"/>
      <c r="B73" s="87" t="s">
        <v>65</v>
      </c>
      <c r="C73" s="76" t="s">
        <v>12</v>
      </c>
      <c r="D73" s="77">
        <f t="shared" ref="D73:D82" si="16">E73+F73</f>
        <v>19.86</v>
      </c>
      <c r="E73" s="77">
        <f t="shared" si="0"/>
        <v>19.86</v>
      </c>
      <c r="F73" s="77">
        <f t="shared" si="0"/>
        <v>0</v>
      </c>
      <c r="G73" s="78">
        <f>H73+I73</f>
        <v>13.51</v>
      </c>
      <c r="H73" s="78">
        <v>13.51</v>
      </c>
      <c r="I73" s="78">
        <v>0</v>
      </c>
      <c r="J73" s="78">
        <f>K73+L73</f>
        <v>5.36</v>
      </c>
      <c r="K73" s="78">
        <v>5.36</v>
      </c>
      <c r="L73" s="78">
        <v>0</v>
      </c>
      <c r="M73" s="78">
        <f t="shared" si="12"/>
        <v>0.99</v>
      </c>
      <c r="N73" s="78">
        <v>0.99</v>
      </c>
      <c r="O73" s="79">
        <v>0</v>
      </c>
    </row>
    <row r="74" spans="1:15" ht="19.5" hidden="1" customHeight="1">
      <c r="A74" s="66"/>
      <c r="B74" s="5" t="s">
        <v>46</v>
      </c>
      <c r="C74" s="80" t="s">
        <v>12</v>
      </c>
      <c r="D74" s="81">
        <f t="shared" si="16"/>
        <v>409.08</v>
      </c>
      <c r="E74" s="81">
        <f t="shared" si="0"/>
        <v>409.08</v>
      </c>
      <c r="F74" s="81">
        <f t="shared" si="0"/>
        <v>0</v>
      </c>
      <c r="G74" s="82">
        <f t="shared" ref="G74:G82" si="17">H74+I74</f>
        <v>278.17</v>
      </c>
      <c r="H74" s="82">
        <v>278.17</v>
      </c>
      <c r="I74" s="82">
        <v>0</v>
      </c>
      <c r="J74" s="82">
        <f>K74</f>
        <v>110.45</v>
      </c>
      <c r="K74" s="82">
        <v>110.45</v>
      </c>
      <c r="L74" s="82">
        <v>0</v>
      </c>
      <c r="M74" s="82">
        <f>N74+O74</f>
        <v>20.46</v>
      </c>
      <c r="N74" s="82">
        <v>20.46</v>
      </c>
      <c r="O74" s="83">
        <v>0</v>
      </c>
    </row>
    <row r="75" spans="1:15" ht="19.5" hidden="1" customHeight="1">
      <c r="A75" s="66"/>
      <c r="B75" s="5" t="s">
        <v>28</v>
      </c>
      <c r="C75" s="80" t="s">
        <v>12</v>
      </c>
      <c r="D75" s="81">
        <f t="shared" si="16"/>
        <v>89.997599999999991</v>
      </c>
      <c r="E75" s="81">
        <f t="shared" si="0"/>
        <v>89.997599999999991</v>
      </c>
      <c r="F75" s="81">
        <f t="shared" si="0"/>
        <v>0</v>
      </c>
      <c r="G75" s="82">
        <f t="shared" si="17"/>
        <v>61.197400000000002</v>
      </c>
      <c r="H75" s="82">
        <f>H74*22%</f>
        <v>61.197400000000002</v>
      </c>
      <c r="I75" s="82">
        <v>0</v>
      </c>
      <c r="J75" s="82">
        <f t="shared" ref="J75:J82" si="18">K75+L75</f>
        <v>24.298999999999999</v>
      </c>
      <c r="K75" s="82">
        <f>K74*22%</f>
        <v>24.298999999999999</v>
      </c>
      <c r="L75" s="82">
        <v>0</v>
      </c>
      <c r="M75" s="82">
        <f t="shared" ref="M75:M82" si="19">N75+O75</f>
        <v>4.5011999999999999</v>
      </c>
      <c r="N75" s="82">
        <f>N74*22%</f>
        <v>4.5011999999999999</v>
      </c>
      <c r="O75" s="83">
        <v>0</v>
      </c>
    </row>
    <row r="76" spans="1:15" ht="19.5" hidden="1" customHeight="1">
      <c r="A76" s="66"/>
      <c r="B76" s="5" t="s">
        <v>66</v>
      </c>
      <c r="C76" s="80" t="s">
        <v>12</v>
      </c>
      <c r="D76" s="81">
        <f t="shared" si="16"/>
        <v>74.040000000000006</v>
      </c>
      <c r="E76" s="81">
        <f t="shared" si="0"/>
        <v>74.040000000000006</v>
      </c>
      <c r="F76" s="81">
        <f t="shared" si="0"/>
        <v>0</v>
      </c>
      <c r="G76" s="82">
        <f t="shared" si="17"/>
        <v>50.35</v>
      </c>
      <c r="H76" s="82">
        <v>50.35</v>
      </c>
      <c r="I76" s="82">
        <v>0</v>
      </c>
      <c r="J76" s="82">
        <f t="shared" si="18"/>
        <v>19.989999999999998</v>
      </c>
      <c r="K76" s="82">
        <v>19.989999999999998</v>
      </c>
      <c r="L76" s="82">
        <v>0</v>
      </c>
      <c r="M76" s="82">
        <f t="shared" si="19"/>
        <v>3.7</v>
      </c>
      <c r="N76" s="82">
        <v>3.7</v>
      </c>
      <c r="O76" s="83">
        <v>0</v>
      </c>
    </row>
    <row r="77" spans="1:15" ht="19.5" hidden="1" customHeight="1">
      <c r="A77" s="66"/>
      <c r="B77" s="5" t="s">
        <v>53</v>
      </c>
      <c r="C77" s="80" t="s">
        <v>12</v>
      </c>
      <c r="D77" s="81">
        <f t="shared" si="16"/>
        <v>8.23</v>
      </c>
      <c r="E77" s="81">
        <f t="shared" si="0"/>
        <v>8.23</v>
      </c>
      <c r="F77" s="81">
        <f t="shared" si="0"/>
        <v>0</v>
      </c>
      <c r="G77" s="82">
        <f t="shared" si="17"/>
        <v>5.6</v>
      </c>
      <c r="H77" s="82">
        <v>5.6</v>
      </c>
      <c r="I77" s="82">
        <v>0</v>
      </c>
      <c r="J77" s="82">
        <f t="shared" si="18"/>
        <v>2.2200000000000002</v>
      </c>
      <c r="K77" s="82">
        <v>2.2200000000000002</v>
      </c>
      <c r="L77" s="82">
        <v>0</v>
      </c>
      <c r="M77" s="82">
        <f t="shared" si="19"/>
        <v>0.41</v>
      </c>
      <c r="N77" s="82">
        <v>0.41</v>
      </c>
      <c r="O77" s="83">
        <v>0</v>
      </c>
    </row>
    <row r="78" spans="1:15" ht="19.5" hidden="1" customHeight="1">
      <c r="A78" s="66"/>
      <c r="B78" s="5" t="s">
        <v>37</v>
      </c>
      <c r="C78" s="80" t="s">
        <v>12</v>
      </c>
      <c r="D78" s="81">
        <f t="shared" si="16"/>
        <v>4.07</v>
      </c>
      <c r="E78" s="81">
        <f t="shared" si="0"/>
        <v>4.07</v>
      </c>
      <c r="F78" s="81">
        <f t="shared" si="0"/>
        <v>0</v>
      </c>
      <c r="G78" s="82">
        <f t="shared" si="17"/>
        <v>2.77</v>
      </c>
      <c r="H78" s="82">
        <v>2.77</v>
      </c>
      <c r="I78" s="82">
        <v>0</v>
      </c>
      <c r="J78" s="82">
        <f t="shared" si="18"/>
        <v>1.1000000000000001</v>
      </c>
      <c r="K78" s="82">
        <v>1.1000000000000001</v>
      </c>
      <c r="L78" s="82">
        <v>0</v>
      </c>
      <c r="M78" s="82">
        <f t="shared" si="19"/>
        <v>0.2</v>
      </c>
      <c r="N78" s="82">
        <v>0.2</v>
      </c>
      <c r="O78" s="83">
        <v>0</v>
      </c>
    </row>
    <row r="79" spans="1:15" ht="19.5" hidden="1" customHeight="1">
      <c r="A79" s="66"/>
      <c r="B79" s="5" t="s">
        <v>43</v>
      </c>
      <c r="C79" s="80" t="s">
        <v>12</v>
      </c>
      <c r="D79" s="81">
        <f t="shared" si="16"/>
        <v>0.67</v>
      </c>
      <c r="E79" s="81">
        <f t="shared" si="0"/>
        <v>0.67</v>
      </c>
      <c r="F79" s="81">
        <f t="shared" si="0"/>
        <v>0</v>
      </c>
      <c r="G79" s="82">
        <f t="shared" si="17"/>
        <v>0.46</v>
      </c>
      <c r="H79" s="82">
        <v>0.46</v>
      </c>
      <c r="I79" s="82">
        <v>0</v>
      </c>
      <c r="J79" s="82">
        <f t="shared" si="18"/>
        <v>0.18</v>
      </c>
      <c r="K79" s="82">
        <v>0.18</v>
      </c>
      <c r="L79" s="82">
        <v>0</v>
      </c>
      <c r="M79" s="82">
        <f t="shared" si="19"/>
        <v>0.03</v>
      </c>
      <c r="N79" s="82">
        <v>0.03</v>
      </c>
      <c r="O79" s="83">
        <v>0</v>
      </c>
    </row>
    <row r="80" spans="1:15" ht="19.5" hidden="1" customHeight="1">
      <c r="A80" s="66"/>
      <c r="B80" s="5" t="s">
        <v>60</v>
      </c>
      <c r="C80" s="80" t="s">
        <v>12</v>
      </c>
      <c r="D80" s="81">
        <f t="shared" si="16"/>
        <v>2.63</v>
      </c>
      <c r="E80" s="81">
        <f t="shared" si="0"/>
        <v>2.63</v>
      </c>
      <c r="F80" s="81">
        <f t="shared" si="0"/>
        <v>0</v>
      </c>
      <c r="G80" s="82">
        <f t="shared" si="17"/>
        <v>1.79</v>
      </c>
      <c r="H80" s="82">
        <v>1.79</v>
      </c>
      <c r="I80" s="82">
        <v>0</v>
      </c>
      <c r="J80" s="82">
        <f t="shared" si="18"/>
        <v>0.71</v>
      </c>
      <c r="K80" s="82">
        <v>0.71</v>
      </c>
      <c r="L80" s="82">
        <v>0</v>
      </c>
      <c r="M80" s="82">
        <f t="shared" si="19"/>
        <v>0.13</v>
      </c>
      <c r="N80" s="82">
        <v>0.13</v>
      </c>
      <c r="O80" s="83">
        <v>0</v>
      </c>
    </row>
    <row r="81" spans="1:15" ht="19.5" hidden="1" customHeight="1">
      <c r="A81" s="66"/>
      <c r="B81" s="5" t="s">
        <v>67</v>
      </c>
      <c r="C81" s="80" t="s">
        <v>12</v>
      </c>
      <c r="D81" s="81">
        <f t="shared" si="16"/>
        <v>1.33</v>
      </c>
      <c r="E81" s="81">
        <f t="shared" si="0"/>
        <v>1.33</v>
      </c>
      <c r="F81" s="81">
        <f t="shared" si="0"/>
        <v>0</v>
      </c>
      <c r="G81" s="82">
        <f t="shared" si="17"/>
        <v>0.9</v>
      </c>
      <c r="H81" s="82">
        <v>0.9</v>
      </c>
      <c r="I81" s="82">
        <v>0</v>
      </c>
      <c r="J81" s="82">
        <f t="shared" si="18"/>
        <v>0.36</v>
      </c>
      <c r="K81" s="82">
        <v>0.36</v>
      </c>
      <c r="L81" s="82">
        <v>0</v>
      </c>
      <c r="M81" s="82">
        <f t="shared" si="19"/>
        <v>7.0000000000000007E-2</v>
      </c>
      <c r="N81" s="82">
        <v>7.0000000000000007E-2</v>
      </c>
      <c r="O81" s="83">
        <v>0</v>
      </c>
    </row>
    <row r="82" spans="1:15" ht="19.5" hidden="1" customHeight="1">
      <c r="A82" s="66"/>
      <c r="B82" s="5" t="s">
        <v>68</v>
      </c>
      <c r="C82" s="80" t="s">
        <v>12</v>
      </c>
      <c r="D82" s="81">
        <f t="shared" si="16"/>
        <v>59.620000000000005</v>
      </c>
      <c r="E82" s="81">
        <f t="shared" si="0"/>
        <v>59.620000000000005</v>
      </c>
      <c r="F82" s="81">
        <f t="shared" si="0"/>
        <v>0</v>
      </c>
      <c r="G82" s="82">
        <f t="shared" si="17"/>
        <v>40.630000000000003</v>
      </c>
      <c r="H82" s="82">
        <v>40.630000000000003</v>
      </c>
      <c r="I82" s="82">
        <v>0</v>
      </c>
      <c r="J82" s="82">
        <f t="shared" si="18"/>
        <v>16.02</v>
      </c>
      <c r="K82" s="82">
        <v>16.02</v>
      </c>
      <c r="L82" s="82">
        <v>0</v>
      </c>
      <c r="M82" s="82">
        <f t="shared" si="19"/>
        <v>2.97</v>
      </c>
      <c r="N82" s="82">
        <v>2.97</v>
      </c>
      <c r="O82" s="83">
        <v>0</v>
      </c>
    </row>
    <row r="83" spans="1:15" ht="15.75">
      <c r="A83" s="66">
        <v>10</v>
      </c>
      <c r="B83" s="4" t="s">
        <v>69</v>
      </c>
      <c r="C83" s="11" t="s">
        <v>12</v>
      </c>
      <c r="D83" s="81">
        <f t="shared" si="1"/>
        <v>0</v>
      </c>
      <c r="E83" s="81">
        <f t="shared" si="0"/>
        <v>0</v>
      </c>
      <c r="F83" s="81">
        <f t="shared" si="0"/>
        <v>0</v>
      </c>
      <c r="G83" s="82">
        <f t="shared" si="10"/>
        <v>0</v>
      </c>
      <c r="H83" s="82">
        <v>0</v>
      </c>
      <c r="I83" s="82">
        <v>0</v>
      </c>
      <c r="J83" s="82">
        <f t="shared" si="14"/>
        <v>0</v>
      </c>
      <c r="K83" s="82">
        <v>0</v>
      </c>
      <c r="L83" s="82">
        <v>0</v>
      </c>
      <c r="M83" s="82">
        <f t="shared" si="12"/>
        <v>0</v>
      </c>
      <c r="N83" s="82">
        <v>0</v>
      </c>
      <c r="O83" s="83">
        <v>0</v>
      </c>
    </row>
    <row r="84" spans="1:15" ht="16.5" thickBot="1">
      <c r="A84" s="44">
        <v>11</v>
      </c>
      <c r="B84" s="45" t="s">
        <v>70</v>
      </c>
      <c r="C84" s="46" t="s">
        <v>12</v>
      </c>
      <c r="D84" s="94">
        <f t="shared" si="1"/>
        <v>0</v>
      </c>
      <c r="E84" s="94">
        <f t="shared" si="0"/>
        <v>0</v>
      </c>
      <c r="F84" s="94">
        <f t="shared" si="0"/>
        <v>0</v>
      </c>
      <c r="G84" s="85">
        <f t="shared" si="10"/>
        <v>0</v>
      </c>
      <c r="H84" s="85">
        <v>0</v>
      </c>
      <c r="I84" s="85">
        <v>0</v>
      </c>
      <c r="J84" s="82">
        <f t="shared" si="11"/>
        <v>0</v>
      </c>
      <c r="K84" s="85">
        <v>0</v>
      </c>
      <c r="L84" s="85">
        <v>0</v>
      </c>
      <c r="M84" s="82">
        <f t="shared" si="12"/>
        <v>0</v>
      </c>
      <c r="N84" s="85">
        <v>0</v>
      </c>
      <c r="O84" s="86">
        <v>0</v>
      </c>
    </row>
    <row r="85" spans="1:15" ht="63.75" thickBot="1">
      <c r="A85" s="29">
        <v>12</v>
      </c>
      <c r="B85" s="7" t="s">
        <v>92</v>
      </c>
      <c r="C85" s="31" t="s">
        <v>12</v>
      </c>
      <c r="D85" s="32">
        <f>E85+F85</f>
        <v>31833.499516399999</v>
      </c>
      <c r="E85" s="32">
        <f t="shared" si="0"/>
        <v>8781.1034000000018</v>
      </c>
      <c r="F85" s="32">
        <f>I85+L85+O85-0.01</f>
        <v>23052.396116399999</v>
      </c>
      <c r="G85" s="33">
        <f>H85+I85</f>
        <v>21646.845377399997</v>
      </c>
      <c r="H85" s="33">
        <f>H46+H47+H72</f>
        <v>5971.2308000000003</v>
      </c>
      <c r="I85" s="33">
        <f>I46+I47+I72</f>
        <v>15675.614577399998</v>
      </c>
      <c r="J85" s="33">
        <f>K85+L85</f>
        <v>8594.9665514000008</v>
      </c>
      <c r="K85" s="33">
        <f>K46+K47+K72+K83+K84+0.01</f>
        <v>2370.8120000000004</v>
      </c>
      <c r="L85" s="33">
        <f>L46+L47+L72+L83+L84</f>
        <v>6224.1545513999999</v>
      </c>
      <c r="M85" s="33">
        <f>N85+O85</f>
        <v>1591.6975875999999</v>
      </c>
      <c r="N85" s="33">
        <f>N46+N47+N72+N83+N84</f>
        <v>439.06060000000002</v>
      </c>
      <c r="O85" s="34">
        <f>O46+O47+O72+O83+O84</f>
        <v>1152.6369875999999</v>
      </c>
    </row>
    <row r="86" spans="1:15" ht="32.25" thickBot="1">
      <c r="A86" s="29">
        <v>13</v>
      </c>
      <c r="B86" s="7" t="s">
        <v>71</v>
      </c>
      <c r="C86" s="31" t="s">
        <v>12</v>
      </c>
      <c r="D86" s="32">
        <f t="shared" si="1"/>
        <v>285.2</v>
      </c>
      <c r="E86" s="32">
        <f>H86+K86+N86</f>
        <v>285.2</v>
      </c>
      <c r="F86" s="32">
        <f>I86+L86+O86</f>
        <v>0</v>
      </c>
      <c r="G86" s="33">
        <f>H86+I86</f>
        <v>193.94</v>
      </c>
      <c r="H86" s="33">
        <v>193.94</v>
      </c>
      <c r="I86" s="33">
        <v>0</v>
      </c>
      <c r="J86" s="33">
        <f>K86+L86</f>
        <v>77</v>
      </c>
      <c r="K86" s="33">
        <v>77</v>
      </c>
      <c r="L86" s="33">
        <v>0</v>
      </c>
      <c r="M86" s="33">
        <f>N86+O86</f>
        <v>14.26</v>
      </c>
      <c r="N86" s="33">
        <v>14.26</v>
      </c>
      <c r="O86" s="34">
        <v>0</v>
      </c>
    </row>
    <row r="87" spans="1:15" ht="26.25" customHeight="1" thickBot="1">
      <c r="A87" s="50">
        <v>14</v>
      </c>
      <c r="B87" s="51" t="s">
        <v>72</v>
      </c>
      <c r="C87" s="52" t="s">
        <v>12</v>
      </c>
      <c r="D87" s="32">
        <f>D89+D88</f>
        <v>0</v>
      </c>
      <c r="E87" s="32">
        <f t="shared" ref="E87:O87" si="20">E89</f>
        <v>0</v>
      </c>
      <c r="F87" s="32">
        <f>F89+F88</f>
        <v>0</v>
      </c>
      <c r="G87" s="95">
        <f t="shared" si="20"/>
        <v>0</v>
      </c>
      <c r="H87" s="95">
        <f t="shared" si="20"/>
        <v>0</v>
      </c>
      <c r="I87" s="95">
        <f t="shared" si="20"/>
        <v>0</v>
      </c>
      <c r="J87" s="95">
        <f>J88+J89</f>
        <v>0</v>
      </c>
      <c r="K87" s="95">
        <f t="shared" si="20"/>
        <v>0</v>
      </c>
      <c r="L87" s="95">
        <f>L88+L89</f>
        <v>0</v>
      </c>
      <c r="M87" s="95">
        <f t="shared" si="20"/>
        <v>0</v>
      </c>
      <c r="N87" s="95">
        <f t="shared" si="20"/>
        <v>0</v>
      </c>
      <c r="O87" s="96">
        <f t="shared" si="20"/>
        <v>0</v>
      </c>
    </row>
    <row r="88" spans="1:15" ht="29.25" customHeight="1">
      <c r="A88" s="88"/>
      <c r="B88" s="97" t="s">
        <v>73</v>
      </c>
      <c r="C88" s="90" t="s">
        <v>12</v>
      </c>
      <c r="D88" s="98">
        <f>E88+F88</f>
        <v>0</v>
      </c>
      <c r="E88" s="10">
        <f t="shared" ref="E88" si="21">H88+K88+N88</f>
        <v>0</v>
      </c>
      <c r="F88" s="10">
        <v>0</v>
      </c>
      <c r="G88" s="99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9">
        <v>0</v>
      </c>
    </row>
    <row r="89" spans="1:15" ht="17.25" customHeight="1" thickBot="1">
      <c r="A89" s="44"/>
      <c r="B89" s="45" t="s">
        <v>74</v>
      </c>
      <c r="C89" s="46" t="s">
        <v>12</v>
      </c>
      <c r="D89" s="100">
        <v>0</v>
      </c>
      <c r="E89" s="101">
        <f t="shared" si="0"/>
        <v>0</v>
      </c>
      <c r="F89" s="101">
        <v>0</v>
      </c>
      <c r="G89" s="102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  <c r="O89" s="49">
        <v>0</v>
      </c>
    </row>
    <row r="90" spans="1:15" ht="30.75" thickBot="1">
      <c r="A90" s="35">
        <v>15</v>
      </c>
      <c r="B90" s="36" t="s">
        <v>93</v>
      </c>
      <c r="C90" s="37" t="s">
        <v>12</v>
      </c>
      <c r="D90" s="103">
        <f>E90+F90</f>
        <v>31548.299516400002</v>
      </c>
      <c r="E90" s="103">
        <f>E13-E86</f>
        <v>8495.9034000000011</v>
      </c>
      <c r="F90" s="103">
        <f>F85+F87</f>
        <v>23052.396116399999</v>
      </c>
      <c r="G90" s="103">
        <f>H90+I90-0.01</f>
        <v>21452.8953774</v>
      </c>
      <c r="H90" s="103">
        <f>H85+H89-H86</f>
        <v>5777.2908000000007</v>
      </c>
      <c r="I90" s="103">
        <f>I85+I89</f>
        <v>15675.614577399998</v>
      </c>
      <c r="J90" s="103">
        <f>K90+L90-0.01</f>
        <v>8517.9565514000005</v>
      </c>
      <c r="K90" s="103">
        <f>K13-K86</f>
        <v>2293.8120000000004</v>
      </c>
      <c r="L90" s="103">
        <f>L85+L87</f>
        <v>6224.1545513999999</v>
      </c>
      <c r="M90" s="103">
        <f>N90+O90</f>
        <v>1577.4375875999999</v>
      </c>
      <c r="N90" s="103">
        <f>N13-N86</f>
        <v>424.80060000000003</v>
      </c>
      <c r="O90" s="104">
        <f>O85+O89</f>
        <v>1152.6369875999999</v>
      </c>
    </row>
    <row r="91" spans="1:15" ht="24" customHeight="1">
      <c r="A91" s="40">
        <v>16</v>
      </c>
      <c r="B91" s="2" t="s">
        <v>75</v>
      </c>
      <c r="C91" s="41" t="s">
        <v>76</v>
      </c>
      <c r="D91" s="105">
        <f>G91+J91+M91</f>
        <v>20768.310000000001</v>
      </c>
      <c r="E91" s="105"/>
      <c r="F91" s="105"/>
      <c r="G91" s="106">
        <v>14122.24</v>
      </c>
      <c r="H91" s="106"/>
      <c r="I91" s="106"/>
      <c r="J91" s="106">
        <v>5607.48</v>
      </c>
      <c r="K91" s="106"/>
      <c r="L91" s="106"/>
      <c r="M91" s="106">
        <v>1038.5899999999999</v>
      </c>
      <c r="N91" s="107"/>
      <c r="O91" s="108"/>
    </row>
    <row r="92" spans="1:15" ht="21" customHeight="1">
      <c r="A92" s="66">
        <v>17</v>
      </c>
      <c r="B92" s="4" t="s">
        <v>77</v>
      </c>
      <c r="C92" s="11" t="s">
        <v>78</v>
      </c>
      <c r="D92" s="109">
        <f>G92+J92+M92</f>
        <v>11.684000000000001</v>
      </c>
      <c r="E92" s="109"/>
      <c r="F92" s="109"/>
      <c r="G92" s="110">
        <v>7.9450000000000003</v>
      </c>
      <c r="H92" s="110"/>
      <c r="I92" s="110"/>
      <c r="J92" s="111">
        <v>3.1547000000000001</v>
      </c>
      <c r="K92" s="110"/>
      <c r="L92" s="110"/>
      <c r="M92" s="111">
        <v>0.58430000000000004</v>
      </c>
      <c r="N92" s="112"/>
      <c r="O92" s="113"/>
    </row>
    <row r="93" spans="1:15" ht="30">
      <c r="A93" s="66">
        <v>18</v>
      </c>
      <c r="B93" s="114" t="s">
        <v>79</v>
      </c>
      <c r="C93" s="11" t="s">
        <v>80</v>
      </c>
      <c r="D93" s="115">
        <f>D90/D91*1000</f>
        <v>1519.0595439108911</v>
      </c>
      <c r="E93" s="115"/>
      <c r="F93" s="115"/>
      <c r="G93" s="116">
        <f>G90/G91*1000</f>
        <v>1519.0858799595533</v>
      </c>
      <c r="H93" s="116"/>
      <c r="I93" s="116"/>
      <c r="J93" s="116">
        <f>J90/J91*1000</f>
        <v>1519.0346735788628</v>
      </c>
      <c r="K93" s="116"/>
      <c r="L93" s="116"/>
      <c r="M93" s="116">
        <f>M90/M91*1000</f>
        <v>1518.8260888319742</v>
      </c>
      <c r="N93" s="116"/>
      <c r="O93" s="117"/>
    </row>
    <row r="94" spans="1:15" ht="45">
      <c r="A94" s="66">
        <v>19</v>
      </c>
      <c r="B94" s="4" t="s">
        <v>81</v>
      </c>
      <c r="C94" s="11" t="s">
        <v>80</v>
      </c>
      <c r="D94" s="115">
        <f>D90/D91*1000</f>
        <v>1519.0595439108911</v>
      </c>
      <c r="E94" s="115"/>
      <c r="F94" s="115"/>
      <c r="G94" s="116">
        <f>G90/G91*1000</f>
        <v>1519.0858799595533</v>
      </c>
      <c r="H94" s="116"/>
      <c r="I94" s="116"/>
      <c r="J94" s="116">
        <f>J90/J91*1000</f>
        <v>1519.0346735788628</v>
      </c>
      <c r="K94" s="116"/>
      <c r="L94" s="116"/>
      <c r="M94" s="116">
        <f>M90/M91*1000</f>
        <v>1518.8260888319742</v>
      </c>
      <c r="N94" s="116"/>
      <c r="O94" s="117"/>
    </row>
    <row r="95" spans="1:15" ht="45">
      <c r="A95" s="66">
        <v>20</v>
      </c>
      <c r="B95" s="4" t="s">
        <v>82</v>
      </c>
      <c r="C95" s="11" t="s">
        <v>80</v>
      </c>
      <c r="D95" s="115">
        <f>D94*1.2</f>
        <v>1822.8714526930692</v>
      </c>
      <c r="E95" s="118"/>
      <c r="F95" s="118"/>
      <c r="G95" s="119">
        <f>G94*1.2</f>
        <v>1822.9030559514638</v>
      </c>
      <c r="H95" s="119"/>
      <c r="I95" s="119"/>
      <c r="J95" s="119">
        <f>J94*1.2</f>
        <v>1822.8416082946353</v>
      </c>
      <c r="K95" s="119"/>
      <c r="L95" s="119"/>
      <c r="M95" s="119">
        <f>M94*1.2</f>
        <v>1822.5913065983689</v>
      </c>
      <c r="N95" s="111"/>
      <c r="O95" s="120"/>
    </row>
    <row r="96" spans="1:15" ht="30">
      <c r="A96" s="66">
        <v>21</v>
      </c>
      <c r="B96" s="4" t="s">
        <v>83</v>
      </c>
      <c r="C96" s="11"/>
      <c r="D96" s="121"/>
      <c r="E96" s="121"/>
      <c r="F96" s="121"/>
      <c r="G96" s="122"/>
      <c r="H96" s="122"/>
      <c r="I96" s="122"/>
      <c r="J96" s="122"/>
      <c r="K96" s="122"/>
      <c r="L96" s="122"/>
      <c r="M96" s="122"/>
      <c r="N96" s="122"/>
      <c r="O96" s="123"/>
    </row>
    <row r="97" spans="1:15" ht="30">
      <c r="A97" s="66"/>
      <c r="B97" s="4" t="s">
        <v>84</v>
      </c>
      <c r="C97" s="124" t="s">
        <v>85</v>
      </c>
      <c r="D97" s="125"/>
      <c r="E97" s="125"/>
      <c r="F97" s="125"/>
      <c r="G97" s="122"/>
      <c r="H97" s="10">
        <f>5777.29/7.945/12*1000</f>
        <v>60596.706524019304</v>
      </c>
      <c r="I97" s="10">
        <v>0</v>
      </c>
      <c r="J97" s="10"/>
      <c r="K97" s="10">
        <f>2293.81/3.155/12*1000</f>
        <v>60586.634970945597</v>
      </c>
      <c r="L97" s="10"/>
      <c r="M97" s="10"/>
      <c r="N97" s="10">
        <f>424.8/0.584/12*1000</f>
        <v>60616.438356164384</v>
      </c>
      <c r="O97" s="126"/>
    </row>
    <row r="98" spans="1:15" ht="60" customHeight="1">
      <c r="A98" s="66"/>
      <c r="B98" s="4" t="s">
        <v>86</v>
      </c>
      <c r="C98" s="11" t="s">
        <v>80</v>
      </c>
      <c r="D98" s="121"/>
      <c r="E98" s="121"/>
      <c r="F98" s="121"/>
      <c r="G98" s="122"/>
      <c r="H98" s="10"/>
      <c r="I98" s="10">
        <f>I90/G91*1000</f>
        <v>1109.9949142204068</v>
      </c>
      <c r="J98" s="10"/>
      <c r="K98" s="10"/>
      <c r="L98" s="10">
        <f>L90/J91*1000</f>
        <v>1109.9735623488627</v>
      </c>
      <c r="M98" s="10"/>
      <c r="N98" s="10"/>
      <c r="O98" s="126">
        <f>O90/M91*1000</f>
        <v>1109.8094412617106</v>
      </c>
    </row>
    <row r="99" spans="1:15" ht="30" hidden="1">
      <c r="A99" s="66"/>
      <c r="B99" s="4" t="s">
        <v>87</v>
      </c>
      <c r="C99" s="11" t="s">
        <v>88</v>
      </c>
      <c r="D99" s="121"/>
      <c r="E99" s="121"/>
      <c r="F99" s="121"/>
      <c r="G99" s="122"/>
      <c r="H99" s="10">
        <f>H90/88.26991/12</f>
        <v>5.4541904483645682</v>
      </c>
      <c r="I99" s="122">
        <v>0</v>
      </c>
      <c r="J99" s="122"/>
      <c r="K99" s="122"/>
      <c r="L99" s="122"/>
      <c r="M99" s="122"/>
      <c r="N99" s="122"/>
      <c r="O99" s="123"/>
    </row>
    <row r="100" spans="1:15" ht="57" hidden="1" customHeight="1">
      <c r="A100" s="66"/>
      <c r="B100" s="4" t="s">
        <v>89</v>
      </c>
      <c r="C100" s="11" t="s">
        <v>88</v>
      </c>
      <c r="D100" s="121"/>
      <c r="E100" s="121"/>
      <c r="F100" s="121"/>
      <c r="G100" s="122"/>
      <c r="H100" s="122">
        <v>0</v>
      </c>
      <c r="I100" s="10">
        <f>I90/88269.91/5.8*1000</f>
        <v>30.618499197713479</v>
      </c>
      <c r="J100" s="122"/>
      <c r="K100" s="122"/>
      <c r="L100" s="122"/>
      <c r="M100" s="122"/>
      <c r="N100" s="122"/>
      <c r="O100" s="123"/>
    </row>
    <row r="101" spans="1:15" ht="29.25" customHeight="1">
      <c r="A101" s="66">
        <v>22</v>
      </c>
      <c r="B101" s="4" t="s">
        <v>90</v>
      </c>
      <c r="C101" s="11"/>
      <c r="D101" s="121"/>
      <c r="E101" s="121"/>
      <c r="F101" s="121"/>
      <c r="G101" s="122"/>
      <c r="H101" s="122"/>
      <c r="I101" s="122"/>
      <c r="J101" s="122"/>
      <c r="K101" s="122"/>
      <c r="L101" s="122"/>
      <c r="M101" s="122"/>
      <c r="N101" s="122"/>
      <c r="O101" s="123"/>
    </row>
    <row r="102" spans="1:15" ht="30">
      <c r="A102" s="66"/>
      <c r="B102" s="4" t="s">
        <v>91</v>
      </c>
      <c r="C102" s="11" t="s">
        <v>80</v>
      </c>
      <c r="D102" s="121"/>
      <c r="E102" s="121"/>
      <c r="F102" s="121"/>
      <c r="G102" s="122"/>
      <c r="H102" s="127">
        <f>H97*1.2</f>
        <v>72716.047828823168</v>
      </c>
      <c r="I102" s="10">
        <v>0</v>
      </c>
      <c r="J102" s="10"/>
      <c r="K102" s="127">
        <f>K97*1.2</f>
        <v>72703.961965134717</v>
      </c>
      <c r="L102" s="10"/>
      <c r="M102" s="10"/>
      <c r="N102" s="127">
        <f>N97*1.2</f>
        <v>72739.726027397264</v>
      </c>
      <c r="O102" s="126"/>
    </row>
    <row r="103" spans="1:15" ht="60" customHeight="1">
      <c r="A103" s="66"/>
      <c r="B103" s="4" t="s">
        <v>86</v>
      </c>
      <c r="C103" s="11" t="s">
        <v>80</v>
      </c>
      <c r="D103" s="121"/>
      <c r="E103" s="121"/>
      <c r="F103" s="121"/>
      <c r="G103" s="122"/>
      <c r="H103" s="10">
        <v>0</v>
      </c>
      <c r="I103" s="127">
        <f>I98*1.2</f>
        <v>1331.9938970644882</v>
      </c>
      <c r="J103" s="10"/>
      <c r="K103" s="10"/>
      <c r="L103" s="127">
        <f>L98*1.2-0.01</f>
        <v>1331.9582748186353</v>
      </c>
      <c r="M103" s="10"/>
      <c r="N103" s="10"/>
      <c r="O103" s="128">
        <f>O98*1.2</f>
        <v>1331.7713295140527</v>
      </c>
    </row>
    <row r="104" spans="1:15" ht="30" hidden="1">
      <c r="A104" s="3"/>
      <c r="B104" s="4" t="s">
        <v>87</v>
      </c>
      <c r="C104" s="11" t="s">
        <v>88</v>
      </c>
      <c r="D104" s="12"/>
      <c r="E104" s="12"/>
      <c r="F104" s="12"/>
      <c r="G104" s="12"/>
      <c r="H104" s="21">
        <f>H99*1.2</f>
        <v>6.5450285380374815</v>
      </c>
      <c r="I104" s="22"/>
      <c r="J104" s="12"/>
      <c r="K104" s="13"/>
      <c r="L104" s="13"/>
      <c r="M104" s="12"/>
      <c r="N104" s="13"/>
      <c r="O104" s="23"/>
    </row>
    <row r="105" spans="1:15" ht="60.75" hidden="1" customHeight="1" thickBot="1">
      <c r="A105" s="14"/>
      <c r="B105" s="1" t="s">
        <v>89</v>
      </c>
      <c r="C105" s="15" t="s">
        <v>88</v>
      </c>
      <c r="D105" s="16"/>
      <c r="E105" s="16"/>
      <c r="F105" s="16"/>
      <c r="G105" s="16"/>
      <c r="H105" s="24"/>
      <c r="I105" s="17">
        <f>I100*1.2</f>
        <v>36.742199037256171</v>
      </c>
      <c r="J105" s="16"/>
      <c r="K105" s="18"/>
      <c r="L105" s="18"/>
      <c r="M105" s="16"/>
      <c r="N105" s="18"/>
      <c r="O105" s="19"/>
    </row>
    <row r="106" spans="1:15" ht="18.75">
      <c r="B106" s="130" t="s">
        <v>97</v>
      </c>
      <c r="C106" s="130"/>
      <c r="D106" s="130"/>
      <c r="E106" s="20"/>
      <c r="F106" s="20"/>
      <c r="G106" s="20"/>
    </row>
    <row r="107" spans="1:15" ht="23.25" customHeight="1">
      <c r="B107" s="130"/>
      <c r="C107" s="130"/>
      <c r="D107" s="130"/>
      <c r="E107" s="20"/>
      <c r="F107" s="20"/>
      <c r="G107" s="20" t="s">
        <v>98</v>
      </c>
    </row>
  </sheetData>
  <mergeCells count="17">
    <mergeCell ref="N11:O11"/>
    <mergeCell ref="K1:N1"/>
    <mergeCell ref="B106:D107"/>
    <mergeCell ref="B6:O6"/>
    <mergeCell ref="B7:O7"/>
    <mergeCell ref="A9:A12"/>
    <mergeCell ref="B9:B12"/>
    <mergeCell ref="C9:C12"/>
    <mergeCell ref="D9:F10"/>
    <mergeCell ref="G9:O9"/>
    <mergeCell ref="G10:I10"/>
    <mergeCell ref="J10:L10"/>
    <mergeCell ref="M10:O10"/>
    <mergeCell ref="D11:D12"/>
    <mergeCell ref="E11:F11"/>
    <mergeCell ref="H11:I11"/>
    <mergeCell ref="K11:L11"/>
  </mergeCells>
  <pageMargins left="0.70866141732283472" right="0.70866141732283472" top="0.74803149606299213" bottom="0.74803149606299213" header="0.31496062992125984" footer="0.31496062992125984"/>
  <pageSetup paperSize="9" scale="65" fitToHeight="9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структура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2021-01-29T12:33:41Z</dcterms:modified>
</cp:coreProperties>
</file>