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струк" sheetId="1" r:id="rId1"/>
  </sheets>
  <calcPr calcId="152511"/>
</workbook>
</file>

<file path=xl/calcChain.xml><?xml version="1.0" encoding="utf-8"?>
<calcChain xmlns="http://schemas.openxmlformats.org/spreadsheetml/2006/main">
  <c r="N97" i="1" l="1"/>
  <c r="N102" i="1" s="1"/>
  <c r="K97" i="1"/>
  <c r="K102" i="1" s="1"/>
  <c r="H97" i="1"/>
  <c r="H102" i="1" s="1"/>
  <c r="D92" i="1"/>
  <c r="D91" i="1"/>
  <c r="E89" i="1"/>
  <c r="E87" i="1" s="1"/>
  <c r="E88" i="1"/>
  <c r="D88" i="1" s="1"/>
  <c r="D87" i="1" s="1"/>
  <c r="O87" i="1"/>
  <c r="N87" i="1"/>
  <c r="M87" i="1"/>
  <c r="L87" i="1"/>
  <c r="K87" i="1"/>
  <c r="J87" i="1"/>
  <c r="I87" i="1"/>
  <c r="H87" i="1"/>
  <c r="G87" i="1"/>
  <c r="F87" i="1"/>
  <c r="M86" i="1"/>
  <c r="J86" i="1"/>
  <c r="G86" i="1"/>
  <c r="F86" i="1"/>
  <c r="E86" i="1"/>
  <c r="D86" i="1" s="1"/>
  <c r="M84" i="1"/>
  <c r="J84" i="1"/>
  <c r="G84" i="1"/>
  <c r="F84" i="1"/>
  <c r="E84" i="1"/>
  <c r="D84" i="1"/>
  <c r="M83" i="1"/>
  <c r="J83" i="1"/>
  <c r="G83" i="1"/>
  <c r="F83" i="1"/>
  <c r="E83" i="1"/>
  <c r="D83" i="1" s="1"/>
  <c r="M82" i="1"/>
  <c r="J82" i="1"/>
  <c r="G82" i="1"/>
  <c r="F82" i="1"/>
  <c r="E82" i="1"/>
  <c r="D82" i="1"/>
  <c r="M81" i="1"/>
  <c r="J81" i="1"/>
  <c r="G81" i="1"/>
  <c r="F81" i="1"/>
  <c r="E81" i="1"/>
  <c r="D81" i="1" s="1"/>
  <c r="M80" i="1"/>
  <c r="J80" i="1"/>
  <c r="G80" i="1"/>
  <c r="F80" i="1"/>
  <c r="E80" i="1"/>
  <c r="D80" i="1"/>
  <c r="M79" i="1"/>
  <c r="J79" i="1"/>
  <c r="G79" i="1"/>
  <c r="F79" i="1"/>
  <c r="E79" i="1"/>
  <c r="D79" i="1" s="1"/>
  <c r="M78" i="1"/>
  <c r="J78" i="1"/>
  <c r="G78" i="1"/>
  <c r="F78" i="1"/>
  <c r="E78" i="1"/>
  <c r="D78" i="1"/>
  <c r="M77" i="1"/>
  <c r="J77" i="1"/>
  <c r="G77" i="1"/>
  <c r="F77" i="1"/>
  <c r="E77" i="1"/>
  <c r="D77" i="1" s="1"/>
  <c r="M76" i="1"/>
  <c r="J76" i="1"/>
  <c r="G76" i="1"/>
  <c r="F76" i="1"/>
  <c r="E76" i="1"/>
  <c r="D76" i="1"/>
  <c r="N75" i="1"/>
  <c r="M75" i="1" s="1"/>
  <c r="K75" i="1"/>
  <c r="J75" i="1"/>
  <c r="H75" i="1"/>
  <c r="G75" i="1" s="1"/>
  <c r="F75" i="1"/>
  <c r="E75" i="1"/>
  <c r="D75" i="1" s="1"/>
  <c r="M74" i="1"/>
  <c r="J74" i="1"/>
  <c r="G74" i="1"/>
  <c r="F74" i="1"/>
  <c r="E74" i="1"/>
  <c r="M73" i="1"/>
  <c r="J73" i="1"/>
  <c r="G73" i="1"/>
  <c r="F73" i="1"/>
  <c r="E73" i="1"/>
  <c r="N72" i="1"/>
  <c r="M72" i="1" s="1"/>
  <c r="K72" i="1"/>
  <c r="J72" i="1" s="1"/>
  <c r="H72" i="1"/>
  <c r="F72" i="1"/>
  <c r="M71" i="1"/>
  <c r="J71" i="1"/>
  <c r="G71" i="1"/>
  <c r="E71" i="1"/>
  <c r="D71" i="1" s="1"/>
  <c r="M70" i="1"/>
  <c r="J70" i="1"/>
  <c r="G70" i="1"/>
  <c r="E70" i="1"/>
  <c r="D70" i="1" s="1"/>
  <c r="M69" i="1"/>
  <c r="J69" i="1"/>
  <c r="G69" i="1"/>
  <c r="E69" i="1"/>
  <c r="D69" i="1" s="1"/>
  <c r="M68" i="1"/>
  <c r="J68" i="1"/>
  <c r="G68" i="1"/>
  <c r="E68" i="1"/>
  <c r="D68" i="1" s="1"/>
  <c r="M67" i="1"/>
  <c r="J67" i="1"/>
  <c r="G67" i="1"/>
  <c r="E67" i="1"/>
  <c r="D67" i="1" s="1"/>
  <c r="M66" i="1"/>
  <c r="J66" i="1"/>
  <c r="G66" i="1"/>
  <c r="E66" i="1"/>
  <c r="D66" i="1" s="1"/>
  <c r="M65" i="1"/>
  <c r="J65" i="1"/>
  <c r="G65" i="1"/>
  <c r="E65" i="1"/>
  <c r="D65" i="1" s="1"/>
  <c r="M64" i="1"/>
  <c r="J64" i="1"/>
  <c r="G64" i="1"/>
  <c r="E64" i="1"/>
  <c r="D64" i="1"/>
  <c r="M63" i="1"/>
  <c r="J63" i="1"/>
  <c r="G63" i="1"/>
  <c r="E63" i="1"/>
  <c r="D63" i="1" s="1"/>
  <c r="M62" i="1"/>
  <c r="J62" i="1"/>
  <c r="G62" i="1"/>
  <c r="E62" i="1"/>
  <c r="D62" i="1" s="1"/>
  <c r="M61" i="1"/>
  <c r="J61" i="1"/>
  <c r="G61" i="1"/>
  <c r="E61" i="1"/>
  <c r="D61" i="1" s="1"/>
  <c r="M60" i="1"/>
  <c r="J60" i="1"/>
  <c r="G60" i="1"/>
  <c r="E60" i="1"/>
  <c r="D60" i="1" s="1"/>
  <c r="M59" i="1"/>
  <c r="J59" i="1"/>
  <c r="G59" i="1"/>
  <c r="E59" i="1"/>
  <c r="D59" i="1" s="1"/>
  <c r="M58" i="1"/>
  <c r="J58" i="1"/>
  <c r="G58" i="1"/>
  <c r="E58" i="1"/>
  <c r="D58" i="1" s="1"/>
  <c r="M57" i="1"/>
  <c r="J57" i="1"/>
  <c r="G57" i="1"/>
  <c r="E57" i="1"/>
  <c r="D57" i="1" s="1"/>
  <c r="M56" i="1"/>
  <c r="J56" i="1"/>
  <c r="G56" i="1"/>
  <c r="E56" i="1"/>
  <c r="D56" i="1" s="1"/>
  <c r="M55" i="1"/>
  <c r="J55" i="1"/>
  <c r="G55" i="1"/>
  <c r="E55" i="1"/>
  <c r="D55" i="1" s="1"/>
  <c r="M54" i="1"/>
  <c r="J54" i="1"/>
  <c r="G54" i="1"/>
  <c r="E54" i="1"/>
  <c r="D54" i="1" s="1"/>
  <c r="M53" i="1"/>
  <c r="J53" i="1"/>
  <c r="G53" i="1"/>
  <c r="E53" i="1"/>
  <c r="D53" i="1" s="1"/>
  <c r="M52" i="1"/>
  <c r="J52" i="1"/>
  <c r="G52" i="1"/>
  <c r="E52" i="1"/>
  <c r="D52" i="1" s="1"/>
  <c r="M51" i="1"/>
  <c r="J51" i="1"/>
  <c r="G51" i="1"/>
  <c r="E51" i="1"/>
  <c r="D51" i="1" s="1"/>
  <c r="N50" i="1"/>
  <c r="M50" i="1" s="1"/>
  <c r="K50" i="1"/>
  <c r="J50" i="1" s="1"/>
  <c r="H50" i="1"/>
  <c r="G50" i="1" s="1"/>
  <c r="M49" i="1"/>
  <c r="J49" i="1"/>
  <c r="G49" i="1"/>
  <c r="E49" i="1"/>
  <c r="D49" i="1" s="1"/>
  <c r="M48" i="1"/>
  <c r="J48" i="1"/>
  <c r="G48" i="1"/>
  <c r="E48" i="1"/>
  <c r="D48" i="1" s="1"/>
  <c r="N47" i="1"/>
  <c r="M47" i="1" s="1"/>
  <c r="H47" i="1"/>
  <c r="F47" i="1"/>
  <c r="M45" i="1"/>
  <c r="J45" i="1"/>
  <c r="G45" i="1"/>
  <c r="F45" i="1"/>
  <c r="E45" i="1"/>
  <c r="D45" i="1"/>
  <c r="M44" i="1"/>
  <c r="J44" i="1"/>
  <c r="G44" i="1"/>
  <c r="F44" i="1"/>
  <c r="E44" i="1"/>
  <c r="D44" i="1" s="1"/>
  <c r="M43" i="1"/>
  <c r="J43" i="1"/>
  <c r="G43" i="1"/>
  <c r="F43" i="1"/>
  <c r="E43" i="1"/>
  <c r="D43" i="1"/>
  <c r="M42" i="1"/>
  <c r="J42" i="1"/>
  <c r="G42" i="1"/>
  <c r="F42" i="1"/>
  <c r="E42" i="1"/>
  <c r="D42" i="1" s="1"/>
  <c r="M41" i="1"/>
  <c r="J41" i="1"/>
  <c r="G41" i="1"/>
  <c r="F41" i="1"/>
  <c r="E41" i="1"/>
  <c r="D41" i="1"/>
  <c r="M39" i="1"/>
  <c r="J39" i="1"/>
  <c r="G39" i="1"/>
  <c r="F39" i="1"/>
  <c r="E39" i="1"/>
  <c r="D39" i="1" s="1"/>
  <c r="M38" i="1"/>
  <c r="J38" i="1"/>
  <c r="G38" i="1"/>
  <c r="F38" i="1"/>
  <c r="E38" i="1"/>
  <c r="D38" i="1"/>
  <c r="M37" i="1"/>
  <c r="J37" i="1"/>
  <c r="G37" i="1"/>
  <c r="F37" i="1"/>
  <c r="E37" i="1"/>
  <c r="D37" i="1" s="1"/>
  <c r="M36" i="1"/>
  <c r="J36" i="1"/>
  <c r="G36" i="1"/>
  <c r="F36" i="1"/>
  <c r="E36" i="1"/>
  <c r="D36" i="1"/>
  <c r="M35" i="1"/>
  <c r="J35" i="1"/>
  <c r="G35" i="1"/>
  <c r="F35" i="1"/>
  <c r="E35" i="1"/>
  <c r="D35" i="1" s="1"/>
  <c r="N34" i="1"/>
  <c r="M34" i="1"/>
  <c r="K34" i="1"/>
  <c r="J34" i="1" s="1"/>
  <c r="H34" i="1"/>
  <c r="G34" i="1"/>
  <c r="F34" i="1"/>
  <c r="E34" i="1"/>
  <c r="D34" i="1" s="1"/>
  <c r="M33" i="1"/>
  <c r="J33" i="1"/>
  <c r="G33" i="1"/>
  <c r="F33" i="1"/>
  <c r="E33" i="1"/>
  <c r="M32" i="1"/>
  <c r="J32" i="1"/>
  <c r="G32" i="1"/>
  <c r="F32" i="1"/>
  <c r="E32" i="1"/>
  <c r="D32" i="1" s="1"/>
  <c r="M31" i="1"/>
  <c r="J31" i="1"/>
  <c r="G31" i="1"/>
  <c r="F31" i="1"/>
  <c r="E31" i="1"/>
  <c r="N30" i="1"/>
  <c r="M30" i="1" s="1"/>
  <c r="K30" i="1"/>
  <c r="H30" i="1"/>
  <c r="F30" i="1"/>
  <c r="M29" i="1"/>
  <c r="J29" i="1"/>
  <c r="G29" i="1"/>
  <c r="F29" i="1"/>
  <c r="E29" i="1"/>
  <c r="D29" i="1" s="1"/>
  <c r="N28" i="1"/>
  <c r="M28" i="1" s="1"/>
  <c r="K28" i="1"/>
  <c r="J28" i="1" s="1"/>
  <c r="H28" i="1"/>
  <c r="E28" i="1" s="1"/>
  <c r="D28" i="1" s="1"/>
  <c r="F28" i="1"/>
  <c r="N26" i="1"/>
  <c r="M26" i="1" s="1"/>
  <c r="I26" i="1"/>
  <c r="F26" i="1" s="1"/>
  <c r="M25" i="1"/>
  <c r="J25" i="1"/>
  <c r="G25" i="1"/>
  <c r="F25" i="1"/>
  <c r="E25" i="1"/>
  <c r="D25" i="1" s="1"/>
  <c r="M24" i="1"/>
  <c r="J24" i="1"/>
  <c r="G24" i="1"/>
  <c r="F24" i="1"/>
  <c r="E24" i="1"/>
  <c r="D24" i="1" s="1"/>
  <c r="M23" i="1"/>
  <c r="J23" i="1"/>
  <c r="G23" i="1"/>
  <c r="F23" i="1"/>
  <c r="E23" i="1"/>
  <c r="D23" i="1" s="1"/>
  <c r="M22" i="1"/>
  <c r="J22" i="1"/>
  <c r="G22" i="1"/>
  <c r="F22" i="1"/>
  <c r="E22" i="1"/>
  <c r="M21" i="1"/>
  <c r="J21" i="1"/>
  <c r="G21" i="1"/>
  <c r="F21" i="1"/>
  <c r="E21" i="1"/>
  <c r="D21" i="1" s="1"/>
  <c r="M20" i="1"/>
  <c r="J20" i="1"/>
  <c r="G20" i="1"/>
  <c r="F20" i="1"/>
  <c r="E20" i="1"/>
  <c r="D20" i="1" s="1"/>
  <c r="M18" i="1"/>
  <c r="J18" i="1"/>
  <c r="G18" i="1"/>
  <c r="F18" i="1"/>
  <c r="E18" i="1"/>
  <c r="O17" i="1"/>
  <c r="O15" i="1" s="1"/>
  <c r="N17" i="1"/>
  <c r="M17" i="1" s="1"/>
  <c r="L17" i="1"/>
  <c r="K17" i="1"/>
  <c r="I17" i="1"/>
  <c r="H17" i="1"/>
  <c r="E17" i="1" s="1"/>
  <c r="G17" i="1"/>
  <c r="G15" i="1" s="1"/>
  <c r="D16" i="1"/>
  <c r="N15" i="1"/>
  <c r="M15" i="1" s="1"/>
  <c r="L15" i="1"/>
  <c r="L14" i="1" s="1"/>
  <c r="L46" i="1" s="1"/>
  <c r="L85" i="1" s="1"/>
  <c r="O14" i="1"/>
  <c r="O46" i="1" s="1"/>
  <c r="O85" i="1" s="1"/>
  <c r="O90" i="1" s="1"/>
  <c r="O98" i="1" s="1"/>
  <c r="O103" i="1" s="1"/>
  <c r="H15" i="1" l="1"/>
  <c r="D22" i="1"/>
  <c r="K26" i="1"/>
  <c r="J26" i="1" s="1"/>
  <c r="G28" i="1"/>
  <c r="D31" i="1"/>
  <c r="H26" i="1"/>
  <c r="D33" i="1"/>
  <c r="E50" i="1"/>
  <c r="D50" i="1" s="1"/>
  <c r="D18" i="1"/>
  <c r="D73" i="1"/>
  <c r="D74" i="1"/>
  <c r="O13" i="1"/>
  <c r="L90" i="1"/>
  <c r="L98" i="1" s="1"/>
  <c r="L103" i="1" s="1"/>
  <c r="L13" i="1"/>
  <c r="J17" i="1"/>
  <c r="K15" i="1"/>
  <c r="G30" i="1"/>
  <c r="E30" i="1"/>
  <c r="D30" i="1" s="1"/>
  <c r="G47" i="1"/>
  <c r="G72" i="1"/>
  <c r="E72" i="1"/>
  <c r="D72" i="1" s="1"/>
  <c r="N14" i="1"/>
  <c r="M14" i="1" s="1"/>
  <c r="F17" i="1"/>
  <c r="D17" i="1" s="1"/>
  <c r="I15" i="1"/>
  <c r="J30" i="1"/>
  <c r="K47" i="1"/>
  <c r="J47" i="1" s="1"/>
  <c r="E26" i="1" l="1"/>
  <c r="D26" i="1" s="1"/>
  <c r="G26" i="1"/>
  <c r="H14" i="1"/>
  <c r="H46" i="1" s="1"/>
  <c r="H85" i="1" s="1"/>
  <c r="F15" i="1"/>
  <c r="I14" i="1"/>
  <c r="J15" i="1"/>
  <c r="E15" i="1"/>
  <c r="K14" i="1"/>
  <c r="N46" i="1"/>
  <c r="E47" i="1"/>
  <c r="D47" i="1" s="1"/>
  <c r="J14" i="1" l="1"/>
  <c r="E14" i="1"/>
  <c r="K46" i="1"/>
  <c r="H90" i="1"/>
  <c r="H13" i="1"/>
  <c r="M46" i="1"/>
  <c r="N85" i="1"/>
  <c r="D15" i="1"/>
  <c r="I46" i="1"/>
  <c r="F14" i="1"/>
  <c r="G14" i="1"/>
  <c r="I13" i="1"/>
  <c r="F13" i="1" s="1"/>
  <c r="D14" i="1" l="1"/>
  <c r="I85" i="1"/>
  <c r="F46" i="1"/>
  <c r="G46" i="1"/>
  <c r="M85" i="1"/>
  <c r="N13" i="1"/>
  <c r="G13" i="1"/>
  <c r="K85" i="1"/>
  <c r="J46" i="1"/>
  <c r="E46" i="1"/>
  <c r="H99" i="1"/>
  <c r="H104" i="1" s="1"/>
  <c r="N90" i="1" l="1"/>
  <c r="M90" i="1" s="1"/>
  <c r="M13" i="1"/>
  <c r="I90" i="1"/>
  <c r="F85" i="1"/>
  <c r="F90" i="1" s="1"/>
  <c r="G85" i="1"/>
  <c r="J85" i="1"/>
  <c r="K13" i="1"/>
  <c r="E85" i="1"/>
  <c r="D85" i="1" l="1"/>
  <c r="J13" i="1"/>
  <c r="K90" i="1"/>
  <c r="J90" i="1" s="1"/>
  <c r="E13" i="1"/>
  <c r="I100" i="1"/>
  <c r="I105" i="1" s="1"/>
  <c r="I98" i="1"/>
  <c r="I103" i="1" s="1"/>
  <c r="G90" i="1"/>
  <c r="M94" i="1"/>
  <c r="M95" i="1" s="1"/>
  <c r="M93" i="1"/>
  <c r="E90" i="1" l="1"/>
  <c r="D90" i="1" s="1"/>
  <c r="D13" i="1"/>
  <c r="G94" i="1"/>
  <c r="G95" i="1" s="1"/>
  <c r="G93" i="1"/>
  <c r="J94" i="1"/>
  <c r="J95" i="1" s="1"/>
  <c r="J93" i="1"/>
  <c r="D94" i="1" l="1"/>
  <c r="D95" i="1" s="1"/>
  <c r="D93" i="1"/>
</calcChain>
</file>

<file path=xl/sharedStrings.xml><?xml version="1.0" encoding="utf-8"?>
<sst xmlns="http://schemas.openxmlformats.org/spreadsheetml/2006/main" count="189" uniqueCount="103">
  <si>
    <t>Найменування показника</t>
  </si>
  <si>
    <t>одиниця       виміру</t>
  </si>
  <si>
    <t>Разом</t>
  </si>
  <si>
    <t>Вартість, тис.гривень</t>
  </si>
  <si>
    <t>населення 68%</t>
  </si>
  <si>
    <t>бюджетні установи  27%</t>
  </si>
  <si>
    <t>інші споживачі 5%</t>
  </si>
  <si>
    <t>усього</t>
  </si>
  <si>
    <t>у тому числі</t>
  </si>
  <si>
    <t>умовно-постійна частина</t>
  </si>
  <si>
    <t>умовно-змінна частина</t>
  </si>
  <si>
    <t>Повна планова собівартість теплової енергії</t>
  </si>
  <si>
    <t>тис.грн</t>
  </si>
  <si>
    <t>Планова виробнича собівартість теплової енергії для надання послуг з централізованого опалення</t>
  </si>
  <si>
    <t>Прямі матеріальні витрати, усього</t>
  </si>
  <si>
    <t>у тому числі :</t>
  </si>
  <si>
    <t xml:space="preserve">витрати на природний газ, його транспортування </t>
  </si>
  <si>
    <t>кількість природного газу</t>
  </si>
  <si>
    <t>тис.м3</t>
  </si>
  <si>
    <t>ціна природного газу і транспортування</t>
  </si>
  <si>
    <t>грн/тис.м3</t>
  </si>
  <si>
    <t xml:space="preserve">ціна розподілу природного газу </t>
  </si>
  <si>
    <t>вода на технологічні потреби</t>
  </si>
  <si>
    <t>матеріальні витрати</t>
  </si>
  <si>
    <t>інші  матеріальні витрати</t>
  </si>
  <si>
    <t>Прямі  витрати на оплату праці</t>
  </si>
  <si>
    <t>Інші   прямі витрати, усього</t>
  </si>
  <si>
    <t>відрахування на загальнообов"язкове державне соціальне страхування</t>
  </si>
  <si>
    <t>амортизація основних засобів та інших необоронтих матеріальних і нематеріальних активів виробничого призначення</t>
  </si>
  <si>
    <t>Загальновиробничі витрати, всього</t>
  </si>
  <si>
    <t>у т.ч.: -амортизація</t>
  </si>
  <si>
    <t xml:space="preserve"> охорона праці,техніка безпеки</t>
  </si>
  <si>
    <t>витрати на оплату праці</t>
  </si>
  <si>
    <t>держповірка та випробування</t>
  </si>
  <si>
    <t>екологічні витрати</t>
  </si>
  <si>
    <t>матеріальні, запасні частини</t>
  </si>
  <si>
    <t>обслуговування оргтехніки</t>
  </si>
  <si>
    <t>оренда основних засобів</t>
  </si>
  <si>
    <t>податки і збори</t>
  </si>
  <si>
    <t>гідрометрологія</t>
  </si>
  <si>
    <t>ремонт та обслуговування основних засобів</t>
  </si>
  <si>
    <t>страхування</t>
  </si>
  <si>
    <t>техобслуговування обладнання</t>
  </si>
  <si>
    <t>Адміністративні витрати, всього</t>
  </si>
  <si>
    <t>оплата праці</t>
  </si>
  <si>
    <t>відрядження</t>
  </si>
  <si>
    <t>вивіз сміття</t>
  </si>
  <si>
    <t>водопостачання і водовідведення</t>
  </si>
  <si>
    <t>електроенергія</t>
  </si>
  <si>
    <t>інформ-консульт послуги</t>
  </si>
  <si>
    <t>консульт., інформ., аудит послуги</t>
  </si>
  <si>
    <t>канцтовари</t>
  </si>
  <si>
    <t>корпор послуги</t>
  </si>
  <si>
    <t>оголошення в газеті</t>
  </si>
  <si>
    <t>передплата</t>
  </si>
  <si>
    <t>навчання</t>
  </si>
  <si>
    <t>послуги банку</t>
  </si>
  <si>
    <t>охорона адмінбудівлі</t>
  </si>
  <si>
    <t>поштові знаки</t>
  </si>
  <si>
    <t xml:space="preserve">страхування </t>
  </si>
  <si>
    <t>супровід ЗП</t>
  </si>
  <si>
    <t>зв"язок</t>
  </si>
  <si>
    <t>Витрати на збут, всього</t>
  </si>
  <si>
    <t>ут.ч.: амортизація</t>
  </si>
  <si>
    <t>збір абонентської плати</t>
  </si>
  <si>
    <t>пересилання</t>
  </si>
  <si>
    <t>судові витрати</t>
  </si>
  <si>
    <t>Інші операційні  витрати</t>
  </si>
  <si>
    <t>Фінансові витрати</t>
  </si>
  <si>
    <t>Повна собівартість надання послуги з постачання теплової енергії</t>
  </si>
  <si>
    <t>Невиконана сума інвестиційних зобов"язань</t>
  </si>
  <si>
    <t>Плановий прибуток, усього</t>
  </si>
  <si>
    <t>відрахування до резервного капіталу</t>
  </si>
  <si>
    <t>податок на прибуток</t>
  </si>
  <si>
    <t>Вартість надання послуги з постачання теплової енергії</t>
  </si>
  <si>
    <t>Реалізація теплової енернгії</t>
  </si>
  <si>
    <t>Гкал</t>
  </si>
  <si>
    <t>Теплове навантаження</t>
  </si>
  <si>
    <t>Гкал/год</t>
  </si>
  <si>
    <t>Собівартість теплової енергії за 1 Гкал</t>
  </si>
  <si>
    <t>грн/Гкал</t>
  </si>
  <si>
    <t>Одноставковий тариф за 1 Гкал теплової енергії без податку на додану вартість</t>
  </si>
  <si>
    <t>Одноставковий тариф за 1 Гкал теплової енергії з податком на додану вартість</t>
  </si>
  <si>
    <t>Двоставковий тариф без податку на додану вартість:</t>
  </si>
  <si>
    <t>місячна  плата за одиницю теплового навантаження</t>
  </si>
  <si>
    <t>грн/(Гкал/г)</t>
  </si>
  <si>
    <t>плата за одиницю реалізованої теплової енергії в будинках обладнаних засобами обліку теплової енергії</t>
  </si>
  <si>
    <t>місячна плата за одиницю квадратного метра</t>
  </si>
  <si>
    <t>грн/кв.м</t>
  </si>
  <si>
    <t>плата за одиницю реалізованої теплової енергії в будинках не обладнаних засобами обліку теплової енергії</t>
  </si>
  <si>
    <t>Двоставковий тариф з податком на додану вартість:</t>
  </si>
  <si>
    <t>місячна плата за одиницю теплвого навантаження</t>
  </si>
  <si>
    <t>№ з/п</t>
  </si>
  <si>
    <t>Додаток 2</t>
  </si>
  <si>
    <t>Василівської міської ради</t>
  </si>
  <si>
    <t>Перший заступник міського голови з питань діяльності виконавчих органів ради</t>
  </si>
  <si>
    <t>Денис КАЛІНІН</t>
  </si>
  <si>
    <t>ПРАТ "Василівкатепломережа"  з 01 березня   2021 року</t>
  </si>
  <si>
    <t>Скоригована структура двоставкових тарифів на  постачання теплової енергії</t>
  </si>
  <si>
    <t>електрична енергія на технологічні потреби (ІІ клас напруги)</t>
  </si>
  <si>
    <t>Собівартість надання послуги з постачання теплової енергії</t>
  </si>
  <si>
    <t>до рішення виконавчого комітету</t>
  </si>
  <si>
    <t>______07 квітня__________2021 № 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</si>
</sst>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#,##0.000"/>
    <numFmt numFmtId="166" formatCode="0.000"/>
    <numFmt numFmtId="167" formatCode="0.0000"/>
  </numFmts>
  <fonts count="10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4">
    <xf numFmtId="0" fontId="0" fillId="0" borderId="0" xfId="0"/>
    <xf numFmtId="0" fontId="2" fillId="0" borderId="0" xfId="0" applyFont="1"/>
    <xf numFmtId="0" fontId="3" fillId="0" borderId="0" xfId="0" applyFont="1"/>
    <xf numFmtId="0" fontId="5" fillId="0" borderId="4" xfId="0" applyFont="1" applyFill="1" applyBorder="1" applyAlignment="1">
      <alignment horizontal="center"/>
    </xf>
    <xf numFmtId="0" fontId="5" fillId="0" borderId="8" xfId="0" applyFont="1" applyFill="1" applyBorder="1" applyAlignment="1">
      <alignment wrapText="1"/>
    </xf>
    <xf numFmtId="0" fontId="5" fillId="0" borderId="8" xfId="0" applyFont="1" applyFill="1" applyBorder="1"/>
    <xf numFmtId="0" fontId="5" fillId="0" borderId="10" xfId="0" applyFont="1" applyFill="1" applyBorder="1" applyAlignment="1">
      <alignment wrapText="1"/>
    </xf>
    <xf numFmtId="0" fontId="5" fillId="0" borderId="11" xfId="0" applyFont="1" applyFill="1" applyBorder="1"/>
    <xf numFmtId="0" fontId="6" fillId="0" borderId="12" xfId="0" applyFont="1" applyFill="1" applyBorder="1" applyAlignment="1">
      <alignment wrapText="1"/>
    </xf>
    <xf numFmtId="0" fontId="8" fillId="0" borderId="12" xfId="0" applyFont="1" applyFill="1" applyBorder="1" applyAlignment="1">
      <alignment horizontal="center" vertical="center"/>
    </xf>
    <xf numFmtId="4" fontId="8" fillId="0" borderId="12" xfId="0" applyNumberFormat="1" applyFont="1" applyFill="1" applyBorder="1" applyAlignment="1">
      <alignment horizontal="center" vertical="center"/>
    </xf>
    <xf numFmtId="4" fontId="6" fillId="0" borderId="12" xfId="0" applyNumberFormat="1" applyFont="1" applyFill="1" applyBorder="1" applyAlignment="1">
      <alignment horizontal="center" vertical="center"/>
    </xf>
    <xf numFmtId="4" fontId="6" fillId="0" borderId="13" xfId="0" applyNumberFormat="1" applyFont="1" applyFill="1" applyBorder="1" applyAlignment="1">
      <alignment horizontal="center" vertical="center"/>
    </xf>
    <xf numFmtId="0" fontId="5" fillId="0" borderId="14" xfId="0" applyFont="1" applyFill="1" applyBorder="1"/>
    <xf numFmtId="0" fontId="5" fillId="0" borderId="15" xfId="0" applyFont="1" applyFill="1" applyBorder="1" applyAlignment="1">
      <alignment wrapText="1"/>
    </xf>
    <xf numFmtId="0" fontId="9" fillId="0" borderId="15" xfId="0" applyFont="1" applyFill="1" applyBorder="1" applyAlignment="1">
      <alignment horizontal="center" vertical="center"/>
    </xf>
    <xf numFmtId="4" fontId="5" fillId="0" borderId="15" xfId="0" applyNumberFormat="1" applyFont="1" applyFill="1" applyBorder="1" applyAlignment="1">
      <alignment horizontal="center" vertical="center"/>
    </xf>
    <xf numFmtId="4" fontId="5" fillId="0" borderId="16" xfId="0" applyNumberFormat="1" applyFont="1" applyFill="1" applyBorder="1" applyAlignment="1">
      <alignment horizontal="center" vertical="center"/>
    </xf>
    <xf numFmtId="0" fontId="5" fillId="0" borderId="17" xfId="0" applyFont="1" applyFill="1" applyBorder="1"/>
    <xf numFmtId="0" fontId="5" fillId="0" borderId="18" xfId="0" applyFont="1" applyFill="1" applyBorder="1" applyAlignment="1">
      <alignment wrapText="1"/>
    </xf>
    <xf numFmtId="0" fontId="9" fillId="0" borderId="18" xfId="0" applyFont="1" applyFill="1" applyBorder="1" applyAlignment="1">
      <alignment horizontal="center" vertical="center"/>
    </xf>
    <xf numFmtId="4" fontId="8" fillId="0" borderId="19" xfId="0" applyNumberFormat="1" applyFont="1" applyFill="1" applyBorder="1" applyAlignment="1">
      <alignment horizontal="center" vertical="center"/>
    </xf>
    <xf numFmtId="4" fontId="5" fillId="0" borderId="18" xfId="0" applyNumberFormat="1" applyFont="1" applyFill="1" applyBorder="1" applyAlignment="1">
      <alignment horizontal="center" vertical="center"/>
    </xf>
    <xf numFmtId="4" fontId="5" fillId="0" borderId="20" xfId="0" applyNumberFormat="1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wrapText="1"/>
    </xf>
    <xf numFmtId="0" fontId="9" fillId="0" borderId="12" xfId="0" applyFont="1" applyFill="1" applyBorder="1" applyAlignment="1">
      <alignment horizontal="center" vertical="center"/>
    </xf>
    <xf numFmtId="164" fontId="8" fillId="0" borderId="12" xfId="0" applyNumberFormat="1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wrapText="1"/>
    </xf>
    <xf numFmtId="0" fontId="9" fillId="0" borderId="19" xfId="0" applyFont="1" applyFill="1" applyBorder="1" applyAlignment="1">
      <alignment horizontal="center" vertical="center"/>
    </xf>
    <xf numFmtId="165" fontId="8" fillId="0" borderId="19" xfId="0" applyNumberFormat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vertical="center" wrapText="1"/>
    </xf>
    <xf numFmtId="0" fontId="9" fillId="0" borderId="4" xfId="0" applyFont="1" applyFill="1" applyBorder="1" applyAlignment="1">
      <alignment horizontal="center" vertical="center"/>
    </xf>
    <xf numFmtId="165" fontId="8" fillId="0" borderId="4" xfId="0" applyNumberFormat="1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left" wrapText="1"/>
    </xf>
    <xf numFmtId="2" fontId="7" fillId="0" borderId="22" xfId="0" applyNumberFormat="1" applyFont="1" applyFill="1" applyBorder="1" applyAlignment="1">
      <alignment horizontal="center" vertical="center"/>
    </xf>
    <xf numFmtId="2" fontId="4" fillId="0" borderId="22" xfId="0" applyNumberFormat="1" applyFont="1" applyFill="1" applyBorder="1" applyAlignment="1">
      <alignment horizontal="center" vertical="center"/>
    </xf>
    <xf numFmtId="2" fontId="4" fillId="0" borderId="15" xfId="0" applyNumberFormat="1" applyFont="1" applyFill="1" applyBorder="1" applyAlignment="1">
      <alignment horizontal="center" vertical="center"/>
    </xf>
    <xf numFmtId="2" fontId="4" fillId="0" borderId="16" xfId="0" applyNumberFormat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wrapText="1"/>
    </xf>
    <xf numFmtId="2" fontId="7" fillId="0" borderId="4" xfId="0" applyNumberFormat="1" applyFont="1" applyFill="1" applyBorder="1" applyAlignment="1">
      <alignment horizontal="center" vertical="center"/>
    </xf>
    <xf numFmtId="2" fontId="4" fillId="0" borderId="4" xfId="0" applyNumberFormat="1" applyFont="1" applyFill="1" applyBorder="1" applyAlignment="1">
      <alignment horizontal="center" vertical="center"/>
    </xf>
    <xf numFmtId="2" fontId="4" fillId="0" borderId="5" xfId="0" applyNumberFormat="1" applyFont="1" applyFill="1" applyBorder="1" applyAlignment="1">
      <alignment horizontal="center" vertical="center"/>
    </xf>
    <xf numFmtId="2" fontId="7" fillId="0" borderId="18" xfId="0" applyNumberFormat="1" applyFont="1" applyFill="1" applyBorder="1" applyAlignment="1">
      <alignment horizontal="center" vertical="center"/>
    </xf>
    <xf numFmtId="2" fontId="4" fillId="0" borderId="18" xfId="0" applyNumberFormat="1" applyFont="1" applyFill="1" applyBorder="1" applyAlignment="1">
      <alignment horizontal="center" vertical="center"/>
    </xf>
    <xf numFmtId="2" fontId="4" fillId="0" borderId="20" xfId="0" applyNumberFormat="1" applyFont="1" applyFill="1" applyBorder="1" applyAlignment="1">
      <alignment horizontal="center" vertical="center"/>
    </xf>
    <xf numFmtId="0" fontId="6" fillId="0" borderId="11" xfId="0" applyFont="1" applyFill="1" applyBorder="1"/>
    <xf numFmtId="0" fontId="6" fillId="0" borderId="12" xfId="0" applyFont="1" applyFill="1" applyBorder="1" applyAlignment="1">
      <alignment vertical="center" wrapText="1"/>
    </xf>
    <xf numFmtId="2" fontId="8" fillId="0" borderId="12" xfId="0" applyNumberFormat="1" applyFont="1" applyFill="1" applyBorder="1" applyAlignment="1">
      <alignment horizontal="center" vertical="center"/>
    </xf>
    <xf numFmtId="2" fontId="6" fillId="0" borderId="12" xfId="0" applyNumberFormat="1" applyFont="1" applyFill="1" applyBorder="1" applyAlignment="1">
      <alignment horizontal="center" vertical="center"/>
    </xf>
    <xf numFmtId="2" fontId="6" fillId="0" borderId="13" xfId="0" applyNumberFormat="1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vertical="center" wrapText="1"/>
    </xf>
    <xf numFmtId="2" fontId="8" fillId="0" borderId="15" xfId="0" applyNumberFormat="1" applyFont="1" applyFill="1" applyBorder="1" applyAlignment="1">
      <alignment horizontal="center" vertical="center"/>
    </xf>
    <xf numFmtId="2" fontId="5" fillId="0" borderId="15" xfId="0" applyNumberFormat="1" applyFont="1" applyFill="1" applyBorder="1" applyAlignment="1">
      <alignment horizontal="center" vertical="center"/>
    </xf>
    <xf numFmtId="2" fontId="5" fillId="0" borderId="16" xfId="0" applyNumberFormat="1" applyFont="1" applyFill="1" applyBorder="1" applyAlignment="1">
      <alignment horizontal="center" vertical="center"/>
    </xf>
    <xf numFmtId="2" fontId="8" fillId="0" borderId="4" xfId="0" applyNumberFormat="1" applyFont="1" applyFill="1" applyBorder="1" applyAlignment="1">
      <alignment horizontal="center" vertical="center"/>
    </xf>
    <xf numFmtId="2" fontId="5" fillId="0" borderId="4" xfId="0" applyNumberFormat="1" applyFont="1" applyFill="1" applyBorder="1" applyAlignment="1">
      <alignment horizontal="center" vertical="center"/>
    </xf>
    <xf numFmtId="2" fontId="5" fillId="0" borderId="5" xfId="0" applyNumberFormat="1" applyFont="1" applyFill="1" applyBorder="1" applyAlignment="1">
      <alignment horizontal="center" vertical="center"/>
    </xf>
    <xf numFmtId="2" fontId="8" fillId="0" borderId="18" xfId="0" applyNumberFormat="1" applyFont="1" applyFill="1" applyBorder="1" applyAlignment="1">
      <alignment horizontal="center" vertical="center"/>
    </xf>
    <xf numFmtId="2" fontId="5" fillId="0" borderId="18" xfId="0" applyNumberFormat="1" applyFont="1" applyFill="1" applyBorder="1" applyAlignment="1">
      <alignment horizontal="center" vertical="center"/>
    </xf>
    <xf numFmtId="2" fontId="5" fillId="0" borderId="20" xfId="0" applyNumberFormat="1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wrapText="1"/>
    </xf>
    <xf numFmtId="0" fontId="9" fillId="0" borderId="22" xfId="0" applyFont="1" applyFill="1" applyBorder="1" applyAlignment="1">
      <alignment horizontal="center" vertical="center"/>
    </xf>
    <xf numFmtId="2" fontId="8" fillId="0" borderId="22" xfId="0" applyNumberFormat="1" applyFont="1" applyFill="1" applyBorder="1" applyAlignment="1">
      <alignment horizontal="center" vertical="center"/>
    </xf>
    <xf numFmtId="2" fontId="5" fillId="0" borderId="22" xfId="0" applyNumberFormat="1" applyFont="1" applyFill="1" applyBorder="1" applyAlignment="1">
      <alignment horizontal="center" vertical="center"/>
    </xf>
    <xf numFmtId="2" fontId="5" fillId="0" borderId="24" xfId="0" applyNumberFormat="1" applyFont="1" applyFill="1" applyBorder="1" applyAlignment="1">
      <alignment horizontal="center" vertical="center"/>
    </xf>
    <xf numFmtId="0" fontId="6" fillId="0" borderId="3" xfId="0" applyFont="1" applyFill="1" applyBorder="1"/>
    <xf numFmtId="0" fontId="6" fillId="0" borderId="17" xfId="0" applyFont="1" applyFill="1" applyBorder="1"/>
    <xf numFmtId="2" fontId="8" fillId="0" borderId="25" xfId="0" applyNumberFormat="1" applyFont="1" applyFill="1" applyBorder="1" applyAlignment="1">
      <alignment horizontal="center" vertical="center"/>
    </xf>
    <xf numFmtId="4" fontId="9" fillId="0" borderId="12" xfId="0" applyNumberFormat="1" applyFont="1" applyFill="1" applyBorder="1" applyAlignment="1">
      <alignment horizontal="center" vertical="center"/>
    </xf>
    <xf numFmtId="4" fontId="9" fillId="0" borderId="13" xfId="0" applyNumberFormat="1" applyFont="1" applyFill="1" applyBorder="1" applyAlignment="1">
      <alignment horizontal="center" vertical="center"/>
    </xf>
    <xf numFmtId="0" fontId="6" fillId="0" borderId="23" xfId="0" applyFont="1" applyFill="1" applyBorder="1"/>
    <xf numFmtId="4" fontId="9" fillId="0" borderId="4" xfId="0" applyNumberFormat="1" applyFont="1" applyFill="1" applyBorder="1" applyAlignment="1">
      <alignment horizontal="center" vertical="center"/>
    </xf>
    <xf numFmtId="4" fontId="5" fillId="0" borderId="4" xfId="0" applyNumberFormat="1" applyFont="1" applyFill="1" applyBorder="1" applyAlignment="1">
      <alignment horizontal="center" vertical="center"/>
    </xf>
    <xf numFmtId="4" fontId="9" fillId="0" borderId="22" xfId="0" applyNumberFormat="1" applyFont="1" applyFill="1" applyBorder="1" applyAlignment="1">
      <alignment horizontal="center" vertical="center"/>
    </xf>
    <xf numFmtId="4" fontId="5" fillId="0" borderId="22" xfId="0" applyNumberFormat="1" applyFont="1" applyFill="1" applyBorder="1" applyAlignment="1">
      <alignment horizontal="center" vertical="center"/>
    </xf>
    <xf numFmtId="4" fontId="8" fillId="0" borderId="13" xfId="0" applyNumberFormat="1" applyFont="1" applyFill="1" applyBorder="1" applyAlignment="1">
      <alignment horizontal="center" vertical="center"/>
    </xf>
    <xf numFmtId="0" fontId="6" fillId="0" borderId="14" xfId="0" applyFont="1" applyFill="1" applyBorder="1"/>
    <xf numFmtId="166" fontId="9" fillId="0" borderId="15" xfId="0" applyNumberFormat="1" applyFont="1" applyFill="1" applyBorder="1" applyAlignment="1">
      <alignment horizontal="center" vertical="center"/>
    </xf>
    <xf numFmtId="166" fontId="6" fillId="0" borderId="15" xfId="0" applyNumberFormat="1" applyFont="1" applyFill="1" applyBorder="1" applyAlignment="1">
      <alignment horizontal="center" vertical="center"/>
    </xf>
    <xf numFmtId="166" fontId="5" fillId="0" borderId="15" xfId="0" applyNumberFormat="1" applyFont="1" applyFill="1" applyBorder="1" applyAlignment="1">
      <alignment horizontal="center" vertical="center"/>
    </xf>
    <xf numFmtId="166" fontId="5" fillId="0" borderId="16" xfId="0" applyNumberFormat="1" applyFont="1" applyFill="1" applyBorder="1" applyAlignment="1">
      <alignment horizontal="center" vertical="center"/>
    </xf>
    <xf numFmtId="167" fontId="9" fillId="0" borderId="4" xfId="0" applyNumberFormat="1" applyFont="1" applyFill="1" applyBorder="1" applyAlignment="1">
      <alignment horizontal="center" vertical="center"/>
    </xf>
    <xf numFmtId="167" fontId="6" fillId="0" borderId="4" xfId="0" applyNumberFormat="1" applyFont="1" applyFill="1" applyBorder="1" applyAlignment="1">
      <alignment horizontal="center" vertical="center"/>
    </xf>
    <xf numFmtId="166" fontId="6" fillId="0" borderId="4" xfId="0" applyNumberFormat="1" applyFont="1" applyFill="1" applyBorder="1" applyAlignment="1">
      <alignment horizontal="center" vertical="center"/>
    </xf>
    <xf numFmtId="167" fontId="5" fillId="0" borderId="4" xfId="0" applyNumberFormat="1" applyFont="1" applyFill="1" applyBorder="1" applyAlignment="1">
      <alignment horizontal="center" vertical="center"/>
    </xf>
    <xf numFmtId="164" fontId="5" fillId="0" borderId="5" xfId="0" applyNumberFormat="1" applyFont="1" applyFill="1" applyBorder="1" applyAlignment="1">
      <alignment horizontal="center" vertical="center"/>
    </xf>
    <xf numFmtId="2" fontId="9" fillId="0" borderId="4" xfId="0" applyNumberFormat="1" applyFont="1" applyFill="1" applyBorder="1" applyAlignment="1">
      <alignment horizontal="center" vertical="center"/>
    </xf>
    <xf numFmtId="2" fontId="9" fillId="0" borderId="18" xfId="0" applyNumberFormat="1" applyFont="1" applyFill="1" applyBorder="1" applyAlignment="1">
      <alignment horizontal="center" vertical="center"/>
    </xf>
    <xf numFmtId="166" fontId="9" fillId="0" borderId="12" xfId="0" applyNumberFormat="1" applyFont="1" applyFill="1" applyBorder="1" applyAlignment="1">
      <alignment horizontal="center" vertical="center"/>
    </xf>
    <xf numFmtId="166" fontId="6" fillId="0" borderId="12" xfId="0" applyNumberFormat="1" applyFont="1" applyFill="1" applyBorder="1" applyAlignment="1">
      <alignment horizontal="center" vertical="center"/>
    </xf>
    <xf numFmtId="166" fontId="5" fillId="0" borderId="13" xfId="0" applyNumberFormat="1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wrapText="1"/>
    </xf>
    <xf numFmtId="164" fontId="5" fillId="0" borderId="15" xfId="0" applyNumberFormat="1" applyFont="1" applyFill="1" applyBorder="1" applyAlignment="1">
      <alignment horizontal="center" vertical="center"/>
    </xf>
    <xf numFmtId="164" fontId="5" fillId="0" borderId="16" xfId="0" applyNumberFormat="1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 wrapText="1"/>
    </xf>
    <xf numFmtId="164" fontId="5" fillId="0" borderId="4" xfId="0" applyNumberFormat="1" applyFont="1" applyFill="1" applyBorder="1" applyAlignment="1">
      <alignment horizontal="center" vertical="center"/>
    </xf>
    <xf numFmtId="4" fontId="5" fillId="0" borderId="5" xfId="0" applyNumberFormat="1" applyFont="1" applyFill="1" applyBorder="1" applyAlignment="1">
      <alignment horizontal="center" vertical="center"/>
    </xf>
    <xf numFmtId="164" fontId="5" fillId="0" borderId="18" xfId="0" applyNumberFormat="1" applyFont="1" applyFill="1" applyBorder="1" applyAlignment="1">
      <alignment horizontal="center" vertical="center"/>
    </xf>
    <xf numFmtId="4" fontId="6" fillId="0" borderId="18" xfId="0" applyNumberFormat="1" applyFont="1" applyFill="1" applyBorder="1" applyAlignment="1">
      <alignment horizontal="center" vertical="center"/>
    </xf>
    <xf numFmtId="164" fontId="5" fillId="0" borderId="12" xfId="0" applyNumberFormat="1" applyFont="1" applyFill="1" applyBorder="1" applyAlignment="1">
      <alignment horizontal="center" vertical="center"/>
    </xf>
    <xf numFmtId="4" fontId="5" fillId="0" borderId="12" xfId="0" applyNumberFormat="1" applyFont="1" applyFill="1" applyBorder="1" applyAlignment="1">
      <alignment horizontal="center" vertical="center"/>
    </xf>
    <xf numFmtId="4" fontId="5" fillId="0" borderId="26" xfId="0" applyNumberFormat="1" applyFont="1" applyFill="1" applyBorder="1" applyAlignment="1">
      <alignment horizontal="center" vertical="center"/>
    </xf>
    <xf numFmtId="4" fontId="6" fillId="0" borderId="27" xfId="0" applyNumberFormat="1" applyFont="1" applyFill="1" applyBorder="1" applyAlignment="1">
      <alignment horizontal="center" vertical="center"/>
    </xf>
    <xf numFmtId="4" fontId="5" fillId="0" borderId="28" xfId="0" applyNumberFormat="1" applyFont="1" applyFill="1" applyBorder="1" applyAlignment="1">
      <alignment horizontal="center" vertical="center"/>
    </xf>
    <xf numFmtId="0" fontId="5" fillId="0" borderId="15" xfId="0" applyFont="1" applyFill="1" applyBorder="1"/>
    <xf numFmtId="2" fontId="6" fillId="0" borderId="15" xfId="0" applyNumberFormat="1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16" xfId="0" applyFont="1" applyFill="1" applyBorder="1"/>
    <xf numFmtId="0" fontId="5" fillId="0" borderId="7" xfId="0" applyFont="1" applyFill="1" applyBorder="1"/>
    <xf numFmtId="0" fontId="9" fillId="0" borderId="8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2" fontId="6" fillId="0" borderId="8" xfId="0" applyNumberFormat="1" applyFont="1" applyFill="1" applyBorder="1" applyAlignment="1">
      <alignment horizontal="center" vertical="center"/>
    </xf>
    <xf numFmtId="0" fontId="5" fillId="0" borderId="10" xfId="0" applyFont="1" applyFill="1" applyBorder="1"/>
    <xf numFmtId="0" fontId="5" fillId="0" borderId="0" xfId="0" applyFont="1"/>
    <xf numFmtId="0" fontId="6" fillId="0" borderId="21" xfId="0" applyFont="1" applyFill="1" applyBorder="1"/>
    <xf numFmtId="0" fontId="6" fillId="0" borderId="4" xfId="0" applyFont="1" applyFill="1" applyBorder="1"/>
    <xf numFmtId="0" fontId="6" fillId="0" borderId="4" xfId="0" applyFont="1" applyFill="1" applyBorder="1" applyAlignment="1">
      <alignment wrapText="1"/>
    </xf>
    <xf numFmtId="0" fontId="6" fillId="0" borderId="18" xfId="0" applyFont="1" applyFill="1" applyBorder="1" applyAlignment="1">
      <alignment wrapText="1"/>
    </xf>
    <xf numFmtId="0" fontId="1" fillId="0" borderId="0" xfId="0" applyFont="1" applyAlignment="1">
      <alignment horizontal="center"/>
    </xf>
    <xf numFmtId="0" fontId="5" fillId="0" borderId="21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15"/>
  <sheetViews>
    <sheetView tabSelected="1" view="pageLayout" zoomScaleSheetLayoutView="85" workbookViewId="0">
      <selection activeCell="O4" sqref="O4"/>
    </sheetView>
  </sheetViews>
  <sheetFormatPr defaultRowHeight="15" x14ac:dyDescent="0.25"/>
  <cols>
    <col min="1" max="1" width="4.85546875" customWidth="1"/>
    <col min="2" max="2" width="88.28515625" customWidth="1"/>
    <col min="3" max="3" width="19" customWidth="1"/>
    <col min="4" max="6" width="15.7109375" hidden="1" customWidth="1"/>
    <col min="7" max="7" width="13.5703125" hidden="1" customWidth="1"/>
    <col min="8" max="8" width="12.42578125" hidden="1" customWidth="1"/>
    <col min="9" max="9" width="13.140625" hidden="1" customWidth="1"/>
    <col min="10" max="10" width="11" customWidth="1"/>
    <col min="11" max="11" width="10.7109375" customWidth="1"/>
    <col min="12" max="13" width="11.42578125" customWidth="1"/>
    <col min="14" max="14" width="10.7109375" customWidth="1"/>
    <col min="15" max="15" width="12" customWidth="1"/>
  </cols>
  <sheetData>
    <row r="1" spans="1:15" ht="15.75" x14ac:dyDescent="0.25">
      <c r="L1" s="113" t="s">
        <v>93</v>
      </c>
      <c r="M1" s="113"/>
      <c r="N1" s="113"/>
    </row>
    <row r="2" spans="1:15" ht="15.75" x14ac:dyDescent="0.25">
      <c r="L2" s="113" t="s">
        <v>101</v>
      </c>
      <c r="M2" s="113"/>
      <c r="N2" s="113"/>
    </row>
    <row r="3" spans="1:15" ht="15.75" x14ac:dyDescent="0.25">
      <c r="L3" s="113" t="s">
        <v>94</v>
      </c>
      <c r="M3" s="113"/>
      <c r="N3" s="113"/>
    </row>
    <row r="4" spans="1:15" ht="15.75" x14ac:dyDescent="0.25">
      <c r="L4" s="113" t="s">
        <v>102</v>
      </c>
      <c r="M4" s="113"/>
      <c r="N4" s="113"/>
      <c r="O4">
        <v>21</v>
      </c>
    </row>
    <row r="6" spans="1:15" ht="18.75" x14ac:dyDescent="0.3">
      <c r="B6" s="118" t="s">
        <v>98</v>
      </c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</row>
    <row r="7" spans="1:15" ht="18.75" x14ac:dyDescent="0.3">
      <c r="B7" s="118" t="s">
        <v>97</v>
      </c>
      <c r="C7" s="118"/>
      <c r="D7" s="118"/>
      <c r="E7" s="118"/>
      <c r="F7" s="118"/>
      <c r="G7" s="118"/>
      <c r="H7" s="118"/>
      <c r="I7" s="118"/>
      <c r="J7" s="118"/>
      <c r="K7" s="118"/>
      <c r="L7" s="118"/>
      <c r="M7" s="118"/>
      <c r="N7" s="118"/>
      <c r="O7" s="118"/>
    </row>
    <row r="8" spans="1:15" ht="15.75" thickBot="1" x14ac:dyDescent="0.3"/>
    <row r="9" spans="1:15" ht="15.75" x14ac:dyDescent="0.25">
      <c r="A9" s="119" t="s">
        <v>92</v>
      </c>
      <c r="B9" s="122" t="s">
        <v>0</v>
      </c>
      <c r="C9" s="125" t="s">
        <v>1</v>
      </c>
      <c r="D9" s="125" t="s">
        <v>2</v>
      </c>
      <c r="E9" s="125"/>
      <c r="F9" s="125"/>
      <c r="G9" s="128" t="s">
        <v>3</v>
      </c>
      <c r="H9" s="128"/>
      <c r="I9" s="128"/>
      <c r="J9" s="128"/>
      <c r="K9" s="128"/>
      <c r="L9" s="128"/>
      <c r="M9" s="128"/>
      <c r="N9" s="128"/>
      <c r="O9" s="129"/>
    </row>
    <row r="10" spans="1:15" ht="15.75" x14ac:dyDescent="0.25">
      <c r="A10" s="120"/>
      <c r="B10" s="123"/>
      <c r="C10" s="126"/>
      <c r="D10" s="126"/>
      <c r="E10" s="126"/>
      <c r="F10" s="126"/>
      <c r="G10" s="130" t="s">
        <v>4</v>
      </c>
      <c r="H10" s="130"/>
      <c r="I10" s="130"/>
      <c r="J10" s="130" t="s">
        <v>5</v>
      </c>
      <c r="K10" s="130"/>
      <c r="L10" s="130"/>
      <c r="M10" s="130" t="s">
        <v>6</v>
      </c>
      <c r="N10" s="130"/>
      <c r="O10" s="131"/>
    </row>
    <row r="11" spans="1:15" ht="15.75" x14ac:dyDescent="0.25">
      <c r="A11" s="120"/>
      <c r="B11" s="123"/>
      <c r="C11" s="126"/>
      <c r="D11" s="132" t="s">
        <v>7</v>
      </c>
      <c r="E11" s="126" t="s">
        <v>8</v>
      </c>
      <c r="F11" s="126"/>
      <c r="G11" s="3" t="s">
        <v>7</v>
      </c>
      <c r="H11" s="130" t="s">
        <v>8</v>
      </c>
      <c r="I11" s="130"/>
      <c r="J11" s="3" t="s">
        <v>7</v>
      </c>
      <c r="K11" s="130" t="s">
        <v>8</v>
      </c>
      <c r="L11" s="130"/>
      <c r="M11" s="3" t="s">
        <v>7</v>
      </c>
      <c r="N11" s="130" t="s">
        <v>8</v>
      </c>
      <c r="O11" s="131"/>
    </row>
    <row r="12" spans="1:15" ht="48" thickBot="1" x14ac:dyDescent="0.3">
      <c r="A12" s="121"/>
      <c r="B12" s="124"/>
      <c r="C12" s="127"/>
      <c r="D12" s="133"/>
      <c r="E12" s="4" t="s">
        <v>9</v>
      </c>
      <c r="F12" s="4" t="s">
        <v>10</v>
      </c>
      <c r="G12" s="5"/>
      <c r="H12" s="4" t="s">
        <v>9</v>
      </c>
      <c r="I12" s="4" t="s">
        <v>10</v>
      </c>
      <c r="J12" s="5"/>
      <c r="K12" s="4" t="s">
        <v>9</v>
      </c>
      <c r="L12" s="4" t="s">
        <v>10</v>
      </c>
      <c r="M12" s="5"/>
      <c r="N12" s="4" t="s">
        <v>9</v>
      </c>
      <c r="O12" s="6" t="s">
        <v>10</v>
      </c>
    </row>
    <row r="13" spans="1:15" ht="16.5" thickBot="1" x14ac:dyDescent="0.3">
      <c r="A13" s="45">
        <v>1</v>
      </c>
      <c r="B13" s="8" t="s">
        <v>11</v>
      </c>
      <c r="C13" s="9" t="s">
        <v>12</v>
      </c>
      <c r="D13" s="10">
        <f>E13+F13</f>
        <v>32639.544541900003</v>
      </c>
      <c r="E13" s="10">
        <f>H13+K13+N13</f>
        <v>8781.1034000000018</v>
      </c>
      <c r="F13" s="10">
        <f>I13+L13+O13-0.01</f>
        <v>23858.441141899999</v>
      </c>
      <c r="G13" s="11">
        <f>H13+I13-0.01</f>
        <v>21646.835377399999</v>
      </c>
      <c r="H13" s="11">
        <f>H85</f>
        <v>5971.2308000000003</v>
      </c>
      <c r="I13" s="11">
        <f>I14+I47+I72+I83+I84</f>
        <v>15675.614577399998</v>
      </c>
      <c r="J13" s="11">
        <f>K13+L13-0.01</f>
        <v>9275.0850926999992</v>
      </c>
      <c r="K13" s="11">
        <f>K85</f>
        <v>2370.8120000000004</v>
      </c>
      <c r="L13" s="11">
        <f>L85</f>
        <v>6904.2830926999995</v>
      </c>
      <c r="M13" s="11">
        <f>N13+O13</f>
        <v>1717.6140717999999</v>
      </c>
      <c r="N13" s="11">
        <f>N85</f>
        <v>439.06060000000002</v>
      </c>
      <c r="O13" s="12">
        <f>O85</f>
        <v>1278.5534717999999</v>
      </c>
    </row>
    <row r="14" spans="1:15" ht="13.5" customHeight="1" thickBot="1" x14ac:dyDescent="0.3">
      <c r="A14" s="45">
        <v>2</v>
      </c>
      <c r="B14" s="8" t="s">
        <v>13</v>
      </c>
      <c r="C14" s="9" t="s">
        <v>12</v>
      </c>
      <c r="D14" s="10">
        <f>E14+F14</f>
        <v>28440.106341899998</v>
      </c>
      <c r="E14" s="10">
        <f>H14+K14+N14</f>
        <v>4581.6651999999995</v>
      </c>
      <c r="F14" s="10">
        <f>I14+L14+O14-0.01</f>
        <v>23858.441141899999</v>
      </c>
      <c r="G14" s="11">
        <f>H14+I14</f>
        <v>18791.134377399998</v>
      </c>
      <c r="H14" s="11">
        <f>H15+H25+H26</f>
        <v>3115.5198</v>
      </c>
      <c r="I14" s="11">
        <f>I15+I25+I26</f>
        <v>15675.614577399998</v>
      </c>
      <c r="J14" s="11">
        <f>K14+L14</f>
        <v>8141.3202926999993</v>
      </c>
      <c r="K14" s="11">
        <f>K15+K25+K26</f>
        <v>1237.0372</v>
      </c>
      <c r="L14" s="11">
        <f>L15+L25+L26</f>
        <v>6904.2830926999995</v>
      </c>
      <c r="M14" s="11">
        <f>N14+O14</f>
        <v>1507.6616718</v>
      </c>
      <c r="N14" s="11">
        <f>N15+N25+N26</f>
        <v>229.10820000000001</v>
      </c>
      <c r="O14" s="12">
        <f>O15+O25+O26</f>
        <v>1278.5534717999999</v>
      </c>
    </row>
    <row r="15" spans="1:15" ht="16.5" thickBot="1" x14ac:dyDescent="0.3">
      <c r="A15" s="76">
        <v>3</v>
      </c>
      <c r="B15" s="91" t="s">
        <v>14</v>
      </c>
      <c r="C15" s="15" t="s">
        <v>12</v>
      </c>
      <c r="D15" s="10">
        <f t="shared" ref="D15:D86" si="0">E15+F15</f>
        <v>24416.031141899999</v>
      </c>
      <c r="E15" s="10">
        <f>H15+K15+N15</f>
        <v>557.58999999999992</v>
      </c>
      <c r="F15" s="10">
        <f>I15+L15+O15-0.01</f>
        <v>23858.441141899999</v>
      </c>
      <c r="G15" s="16">
        <f t="shared" ref="G15:L15" si="1">G17+G21+G22+G23+G24+G20</f>
        <v>16054.764577399999</v>
      </c>
      <c r="H15" s="16">
        <f t="shared" si="1"/>
        <v>379.15</v>
      </c>
      <c r="I15" s="16">
        <f t="shared" si="1"/>
        <v>15675.614577399998</v>
      </c>
      <c r="J15" s="16">
        <f>K15+L15</f>
        <v>7054.8230926999995</v>
      </c>
      <c r="K15" s="16">
        <f t="shared" si="1"/>
        <v>150.54</v>
      </c>
      <c r="L15" s="16">
        <f t="shared" si="1"/>
        <v>6904.2830926999995</v>
      </c>
      <c r="M15" s="16">
        <f>N15+O15</f>
        <v>1306.4534718</v>
      </c>
      <c r="N15" s="16">
        <f>N20+N21+N22+N23+N24</f>
        <v>27.9</v>
      </c>
      <c r="O15" s="17">
        <f>O17+O21+O20</f>
        <v>1278.5534717999999</v>
      </c>
    </row>
    <row r="16" spans="1:15" ht="12.75" customHeight="1" thickBot="1" x14ac:dyDescent="0.3">
      <c r="A16" s="66"/>
      <c r="B16" s="19" t="s">
        <v>15</v>
      </c>
      <c r="C16" s="20"/>
      <c r="D16" s="21">
        <f t="shared" si="0"/>
        <v>0</v>
      </c>
      <c r="E16" s="21"/>
      <c r="F16" s="21"/>
      <c r="G16" s="22"/>
      <c r="H16" s="22"/>
      <c r="I16" s="22"/>
      <c r="J16" s="22"/>
      <c r="K16" s="22"/>
      <c r="L16" s="22"/>
      <c r="M16" s="22"/>
      <c r="N16" s="22"/>
      <c r="O16" s="23"/>
    </row>
    <row r="17" spans="1:15" ht="20.25" customHeight="1" thickBot="1" x14ac:dyDescent="0.3">
      <c r="A17" s="45"/>
      <c r="B17" s="24" t="s">
        <v>16</v>
      </c>
      <c r="C17" s="25" t="s">
        <v>12</v>
      </c>
      <c r="D17" s="10">
        <f>E17+F17</f>
        <v>20768.811141900002</v>
      </c>
      <c r="E17" s="10">
        <f>H17+K17+N17</f>
        <v>0</v>
      </c>
      <c r="F17" s="10">
        <f>I17+L17+O17-0.01</f>
        <v>20768.811141900002</v>
      </c>
      <c r="G17" s="11">
        <f>H17+I17</f>
        <v>13995.704577399998</v>
      </c>
      <c r="H17" s="11">
        <f>(H18*H19)/1000</f>
        <v>0</v>
      </c>
      <c r="I17" s="11">
        <f>(I18*I19)/1000</f>
        <v>13995.704577399998</v>
      </c>
      <c r="J17" s="11">
        <f>K17+L17</f>
        <v>5714.8030927</v>
      </c>
      <c r="K17" s="11">
        <f>(K18*K19)/1000</f>
        <v>0</v>
      </c>
      <c r="L17" s="11">
        <f>(L18*L19)/1000</f>
        <v>5714.8030927</v>
      </c>
      <c r="M17" s="11">
        <f>N17+O17</f>
        <v>1058.3134717999999</v>
      </c>
      <c r="N17" s="11">
        <f>(N18*N19)/1000</f>
        <v>0</v>
      </c>
      <c r="O17" s="12">
        <f>(O18*O19)/1000</f>
        <v>1058.3134717999999</v>
      </c>
    </row>
    <row r="18" spans="1:15" ht="21.75" customHeight="1" thickBot="1" x14ac:dyDescent="0.3">
      <c r="A18" s="45"/>
      <c r="B18" s="24" t="s">
        <v>17</v>
      </c>
      <c r="C18" s="25" t="s">
        <v>18</v>
      </c>
      <c r="D18" s="10">
        <f>G18+J18+M18</f>
        <v>3305.1399999999994</v>
      </c>
      <c r="E18" s="26">
        <f>H18+K18+N18</f>
        <v>0</v>
      </c>
      <c r="F18" s="26">
        <f>I18+L18+O18</f>
        <v>3305.1399999999994</v>
      </c>
      <c r="G18" s="11">
        <f>H18+I18</f>
        <v>2247.4899999999998</v>
      </c>
      <c r="H18" s="11">
        <v>0</v>
      </c>
      <c r="I18" s="11">
        <v>2247.4899999999998</v>
      </c>
      <c r="J18" s="11">
        <f>K18+L18</f>
        <v>892.39</v>
      </c>
      <c r="K18" s="11">
        <v>0</v>
      </c>
      <c r="L18" s="11">
        <v>892.39</v>
      </c>
      <c r="M18" s="11">
        <f>N18+O18</f>
        <v>165.26</v>
      </c>
      <c r="N18" s="11">
        <v>0</v>
      </c>
      <c r="O18" s="12">
        <v>165.26</v>
      </c>
    </row>
    <row r="19" spans="1:15" ht="18" customHeight="1" x14ac:dyDescent="0.25">
      <c r="A19" s="114"/>
      <c r="B19" s="27" t="s">
        <v>19</v>
      </c>
      <c r="C19" s="28" t="s">
        <v>20</v>
      </c>
      <c r="D19" s="29"/>
      <c r="E19" s="29"/>
      <c r="F19" s="29"/>
      <c r="G19" s="29"/>
      <c r="H19" s="29"/>
      <c r="I19" s="29">
        <v>6227.26</v>
      </c>
      <c r="J19" s="29"/>
      <c r="K19" s="29"/>
      <c r="L19" s="29">
        <v>6403.93</v>
      </c>
      <c r="M19" s="29"/>
      <c r="N19" s="29"/>
      <c r="O19" s="29">
        <v>6403.93</v>
      </c>
    </row>
    <row r="20" spans="1:15" ht="18.75" customHeight="1" x14ac:dyDescent="0.25">
      <c r="A20" s="115"/>
      <c r="B20" s="30" t="s">
        <v>21</v>
      </c>
      <c r="C20" s="31" t="s">
        <v>12</v>
      </c>
      <c r="D20" s="32">
        <f>E20+F20</f>
        <v>1724.8600000000001</v>
      </c>
      <c r="E20" s="32">
        <f t="shared" ref="E20:F26" si="2">H20+K20+N20</f>
        <v>0</v>
      </c>
      <c r="F20" s="32">
        <f t="shared" si="2"/>
        <v>1724.8600000000001</v>
      </c>
      <c r="G20" s="32">
        <f t="shared" ref="G20:G26" si="3">H20+I20</f>
        <v>751.86</v>
      </c>
      <c r="H20" s="32">
        <v>0</v>
      </c>
      <c r="I20" s="32">
        <v>751.86</v>
      </c>
      <c r="J20" s="32">
        <f t="shared" ref="J20:J26" si="4">K20+L20</f>
        <v>821</v>
      </c>
      <c r="K20" s="32">
        <v>0</v>
      </c>
      <c r="L20" s="32">
        <v>821</v>
      </c>
      <c r="M20" s="32">
        <f t="shared" ref="M20:M26" si="5">N20+O20</f>
        <v>152</v>
      </c>
      <c r="N20" s="32">
        <v>0</v>
      </c>
      <c r="O20" s="32">
        <v>152</v>
      </c>
    </row>
    <row r="21" spans="1:15" ht="19.5" customHeight="1" x14ac:dyDescent="0.25">
      <c r="A21" s="76"/>
      <c r="B21" s="33" t="s">
        <v>99</v>
      </c>
      <c r="C21" s="15" t="s">
        <v>12</v>
      </c>
      <c r="D21" s="34">
        <f t="shared" si="0"/>
        <v>1705.96</v>
      </c>
      <c r="E21" s="34">
        <f t="shared" si="2"/>
        <v>341.19</v>
      </c>
      <c r="F21" s="34">
        <f t="shared" si="2"/>
        <v>1364.77</v>
      </c>
      <c r="G21" s="35">
        <f t="shared" si="3"/>
        <v>1160.06</v>
      </c>
      <c r="H21" s="36">
        <v>232.01</v>
      </c>
      <c r="I21" s="36">
        <v>928.05</v>
      </c>
      <c r="J21" s="36">
        <f t="shared" si="4"/>
        <v>460.6</v>
      </c>
      <c r="K21" s="36">
        <v>92.12</v>
      </c>
      <c r="L21" s="36">
        <v>368.48</v>
      </c>
      <c r="M21" s="36">
        <f t="shared" si="5"/>
        <v>85.3</v>
      </c>
      <c r="N21" s="36">
        <v>17.059999999999999</v>
      </c>
      <c r="O21" s="37">
        <v>68.239999999999995</v>
      </c>
    </row>
    <row r="22" spans="1:15" ht="17.25" customHeight="1" x14ac:dyDescent="0.25">
      <c r="A22" s="65"/>
      <c r="B22" s="38" t="s">
        <v>22</v>
      </c>
      <c r="C22" s="31" t="s">
        <v>12</v>
      </c>
      <c r="D22" s="39">
        <f t="shared" si="0"/>
        <v>199.8</v>
      </c>
      <c r="E22" s="39">
        <f t="shared" si="2"/>
        <v>199.8</v>
      </c>
      <c r="F22" s="39">
        <f t="shared" si="2"/>
        <v>0</v>
      </c>
      <c r="G22" s="40">
        <f t="shared" si="3"/>
        <v>135.86000000000001</v>
      </c>
      <c r="H22" s="40">
        <v>135.86000000000001</v>
      </c>
      <c r="I22" s="40">
        <v>0</v>
      </c>
      <c r="J22" s="40">
        <f t="shared" si="4"/>
        <v>53.94</v>
      </c>
      <c r="K22" s="40">
        <v>53.94</v>
      </c>
      <c r="L22" s="40">
        <v>0</v>
      </c>
      <c r="M22" s="40">
        <f t="shared" si="5"/>
        <v>10</v>
      </c>
      <c r="N22" s="40">
        <v>10</v>
      </c>
      <c r="O22" s="41">
        <v>0</v>
      </c>
    </row>
    <row r="23" spans="1:15" ht="17.25" customHeight="1" x14ac:dyDescent="0.25">
      <c r="A23" s="65"/>
      <c r="B23" s="38" t="s">
        <v>23</v>
      </c>
      <c r="C23" s="31" t="s">
        <v>12</v>
      </c>
      <c r="D23" s="39">
        <f t="shared" si="0"/>
        <v>16.600000000000001</v>
      </c>
      <c r="E23" s="39">
        <f t="shared" si="2"/>
        <v>16.600000000000001</v>
      </c>
      <c r="F23" s="39">
        <f t="shared" si="2"/>
        <v>0</v>
      </c>
      <c r="G23" s="40">
        <f t="shared" si="3"/>
        <v>11.28</v>
      </c>
      <c r="H23" s="40">
        <v>11.28</v>
      </c>
      <c r="I23" s="40">
        <v>0</v>
      </c>
      <c r="J23" s="40">
        <f t="shared" si="4"/>
        <v>4.4800000000000004</v>
      </c>
      <c r="K23" s="40">
        <v>4.4800000000000004</v>
      </c>
      <c r="L23" s="40">
        <v>0</v>
      </c>
      <c r="M23" s="40">
        <f t="shared" si="5"/>
        <v>0.84</v>
      </c>
      <c r="N23" s="40">
        <v>0.84</v>
      </c>
      <c r="O23" s="41">
        <v>0</v>
      </c>
    </row>
    <row r="24" spans="1:15" ht="18.75" customHeight="1" x14ac:dyDescent="0.25">
      <c r="A24" s="65"/>
      <c r="B24" s="38" t="s">
        <v>24</v>
      </c>
      <c r="C24" s="31" t="s">
        <v>12</v>
      </c>
      <c r="D24" s="39">
        <f t="shared" si="0"/>
        <v>0</v>
      </c>
      <c r="E24" s="39">
        <f t="shared" si="2"/>
        <v>0</v>
      </c>
      <c r="F24" s="39">
        <f t="shared" si="2"/>
        <v>0</v>
      </c>
      <c r="G24" s="40">
        <f t="shared" si="3"/>
        <v>0</v>
      </c>
      <c r="H24" s="40">
        <v>0</v>
      </c>
      <c r="I24" s="40">
        <v>0</v>
      </c>
      <c r="J24" s="40">
        <f t="shared" si="4"/>
        <v>0</v>
      </c>
      <c r="K24" s="40">
        <v>0</v>
      </c>
      <c r="L24" s="40">
        <v>0</v>
      </c>
      <c r="M24" s="40">
        <f t="shared" si="5"/>
        <v>0</v>
      </c>
      <c r="N24" s="40">
        <v>0</v>
      </c>
      <c r="O24" s="41">
        <v>0</v>
      </c>
    </row>
    <row r="25" spans="1:15" ht="18.75" customHeight="1" x14ac:dyDescent="0.25">
      <c r="A25" s="65">
        <v>4</v>
      </c>
      <c r="B25" s="116" t="s">
        <v>25</v>
      </c>
      <c r="C25" s="31" t="s">
        <v>12</v>
      </c>
      <c r="D25" s="39">
        <f t="shared" si="0"/>
        <v>3086.1600000000003</v>
      </c>
      <c r="E25" s="39">
        <f t="shared" si="2"/>
        <v>3086.1600000000003</v>
      </c>
      <c r="F25" s="39">
        <f t="shared" si="2"/>
        <v>0</v>
      </c>
      <c r="G25" s="40">
        <f t="shared" si="3"/>
        <v>2098.59</v>
      </c>
      <c r="H25" s="40">
        <v>2098.59</v>
      </c>
      <c r="I25" s="40">
        <v>0</v>
      </c>
      <c r="J25" s="40">
        <f t="shared" si="4"/>
        <v>833.26</v>
      </c>
      <c r="K25" s="40">
        <v>833.26</v>
      </c>
      <c r="L25" s="40">
        <v>0</v>
      </c>
      <c r="M25" s="40">
        <f t="shared" si="5"/>
        <v>154.31</v>
      </c>
      <c r="N25" s="40">
        <v>154.31</v>
      </c>
      <c r="O25" s="41">
        <v>0</v>
      </c>
    </row>
    <row r="26" spans="1:15" ht="19.5" customHeight="1" x14ac:dyDescent="0.25">
      <c r="A26" s="65">
        <v>5</v>
      </c>
      <c r="B26" s="116" t="s">
        <v>26</v>
      </c>
      <c r="C26" s="31" t="s">
        <v>12</v>
      </c>
      <c r="D26" s="39">
        <f t="shared" si="0"/>
        <v>937.91520000000003</v>
      </c>
      <c r="E26" s="39">
        <f t="shared" si="2"/>
        <v>937.91520000000003</v>
      </c>
      <c r="F26" s="39">
        <f t="shared" si="2"/>
        <v>0</v>
      </c>
      <c r="G26" s="40">
        <f t="shared" si="3"/>
        <v>637.77980000000002</v>
      </c>
      <c r="H26" s="40">
        <f>H28+H29</f>
        <v>637.77980000000002</v>
      </c>
      <c r="I26" s="40">
        <f>I28+I29</f>
        <v>0</v>
      </c>
      <c r="J26" s="40">
        <f t="shared" si="4"/>
        <v>253.23719999999997</v>
      </c>
      <c r="K26" s="40">
        <f>K28+K29</f>
        <v>253.23719999999997</v>
      </c>
      <c r="L26" s="40">
        <v>0</v>
      </c>
      <c r="M26" s="40">
        <f t="shared" si="5"/>
        <v>46.898200000000003</v>
      </c>
      <c r="N26" s="40">
        <f>N28+N29</f>
        <v>46.898200000000003</v>
      </c>
      <c r="O26" s="41">
        <v>0</v>
      </c>
    </row>
    <row r="27" spans="1:15" ht="15.75" x14ac:dyDescent="0.25">
      <c r="A27" s="65"/>
      <c r="B27" s="38" t="s">
        <v>15</v>
      </c>
      <c r="C27" s="31" t="s">
        <v>12</v>
      </c>
      <c r="D27" s="39"/>
      <c r="E27" s="39"/>
      <c r="F27" s="39"/>
      <c r="G27" s="40"/>
      <c r="H27" s="40"/>
      <c r="I27" s="40"/>
      <c r="J27" s="40"/>
      <c r="K27" s="40"/>
      <c r="L27" s="40"/>
      <c r="M27" s="40"/>
      <c r="N27" s="40"/>
      <c r="O27" s="41"/>
    </row>
    <row r="28" spans="1:15" ht="16.5" customHeight="1" x14ac:dyDescent="0.25">
      <c r="A28" s="65"/>
      <c r="B28" s="38" t="s">
        <v>27</v>
      </c>
      <c r="C28" s="31" t="s">
        <v>12</v>
      </c>
      <c r="D28" s="39">
        <f t="shared" si="0"/>
        <v>678.9552000000001</v>
      </c>
      <c r="E28" s="39">
        <f t="shared" ref="E28:F31" si="6">H28+K28+N28</f>
        <v>678.9552000000001</v>
      </c>
      <c r="F28" s="39">
        <f t="shared" si="6"/>
        <v>0</v>
      </c>
      <c r="G28" s="40">
        <f>H28+I28</f>
        <v>461.68980000000005</v>
      </c>
      <c r="H28" s="40">
        <f>H25*0.22</f>
        <v>461.68980000000005</v>
      </c>
      <c r="I28" s="40">
        <v>0</v>
      </c>
      <c r="J28" s="40">
        <f>K28+L28</f>
        <v>183.31719999999999</v>
      </c>
      <c r="K28" s="40">
        <f>K25*0.22</f>
        <v>183.31719999999999</v>
      </c>
      <c r="L28" s="40">
        <v>0</v>
      </c>
      <c r="M28" s="40">
        <f>N28+O28</f>
        <v>33.9482</v>
      </c>
      <c r="N28" s="40">
        <f>N25*0.22</f>
        <v>33.9482</v>
      </c>
      <c r="O28" s="41">
        <v>0</v>
      </c>
    </row>
    <row r="29" spans="1:15" ht="30.75" customHeight="1" thickBot="1" x14ac:dyDescent="0.3">
      <c r="A29" s="66"/>
      <c r="B29" s="19" t="s">
        <v>28</v>
      </c>
      <c r="C29" s="20" t="s">
        <v>12</v>
      </c>
      <c r="D29" s="42">
        <f t="shared" si="0"/>
        <v>258.95999999999998</v>
      </c>
      <c r="E29" s="42">
        <f t="shared" si="6"/>
        <v>258.95999999999998</v>
      </c>
      <c r="F29" s="42">
        <f t="shared" si="6"/>
        <v>0</v>
      </c>
      <c r="G29" s="43">
        <f>H29+I29</f>
        <v>176.09</v>
      </c>
      <c r="H29" s="43">
        <v>176.09</v>
      </c>
      <c r="I29" s="43">
        <v>0</v>
      </c>
      <c r="J29" s="43">
        <f>K29+L29</f>
        <v>69.92</v>
      </c>
      <c r="K29" s="43">
        <v>69.92</v>
      </c>
      <c r="L29" s="43">
        <v>0</v>
      </c>
      <c r="M29" s="43">
        <f>N29+O29</f>
        <v>12.95</v>
      </c>
      <c r="N29" s="43">
        <v>12.95</v>
      </c>
      <c r="O29" s="44">
        <v>0</v>
      </c>
    </row>
    <row r="30" spans="1:15" ht="16.5" thickBot="1" x14ac:dyDescent="0.3">
      <c r="A30" s="45">
        <v>6</v>
      </c>
      <c r="B30" s="46" t="s">
        <v>29</v>
      </c>
      <c r="C30" s="9" t="s">
        <v>12</v>
      </c>
      <c r="D30" s="47">
        <f t="shared" si="0"/>
        <v>1836.7890000000002</v>
      </c>
      <c r="E30" s="47">
        <f t="shared" si="6"/>
        <v>1836.7890000000002</v>
      </c>
      <c r="F30" s="47">
        <f t="shared" si="6"/>
        <v>0</v>
      </c>
      <c r="G30" s="48">
        <f>H30+I30</f>
        <v>1249.0194000000001</v>
      </c>
      <c r="H30" s="48">
        <f>H31+H32+H33+H34+H35+H36+H37+H38+H39+H40+H41+H42+H43++H44+H45</f>
        <v>1249.0194000000001</v>
      </c>
      <c r="I30" s="48">
        <v>0</v>
      </c>
      <c r="J30" s="48">
        <f>K30+L30</f>
        <v>495.93820000000005</v>
      </c>
      <c r="K30" s="48">
        <f>K31+K32+K33+K34+K35+K36+K37+K38+K39+K40+K41+K42+K43+K44+K45</f>
        <v>495.93820000000005</v>
      </c>
      <c r="L30" s="48">
        <v>0</v>
      </c>
      <c r="M30" s="48">
        <f>N30+O30</f>
        <v>91.831399999999974</v>
      </c>
      <c r="N30" s="48">
        <f>N31+N32+N33+N34+N35+N36+N37+N38+N39+N40+N41+N42+N43+N44+N45</f>
        <v>91.831399999999974</v>
      </c>
      <c r="O30" s="49">
        <v>0</v>
      </c>
    </row>
    <row r="31" spans="1:15" ht="18" customHeight="1" x14ac:dyDescent="0.25">
      <c r="A31" s="76"/>
      <c r="B31" s="50" t="s">
        <v>30</v>
      </c>
      <c r="C31" s="15" t="s">
        <v>12</v>
      </c>
      <c r="D31" s="51">
        <f t="shared" si="0"/>
        <v>16.669999999999998</v>
      </c>
      <c r="E31" s="51">
        <f t="shared" si="6"/>
        <v>16.669999999999998</v>
      </c>
      <c r="F31" s="51">
        <f t="shared" si="6"/>
        <v>0</v>
      </c>
      <c r="G31" s="52">
        <f>H31+I31</f>
        <v>11.34</v>
      </c>
      <c r="H31" s="52">
        <v>11.34</v>
      </c>
      <c r="I31" s="52">
        <v>0</v>
      </c>
      <c r="J31" s="52">
        <f>K31+L31</f>
        <v>4.5</v>
      </c>
      <c r="K31" s="52">
        <v>4.5</v>
      </c>
      <c r="L31" s="52">
        <v>0</v>
      </c>
      <c r="M31" s="52">
        <f>N31+O31</f>
        <v>0.83</v>
      </c>
      <c r="N31" s="52">
        <v>0.83</v>
      </c>
      <c r="O31" s="53">
        <v>0</v>
      </c>
    </row>
    <row r="32" spans="1:15" ht="16.5" customHeight="1" x14ac:dyDescent="0.25">
      <c r="A32" s="65"/>
      <c r="B32" s="30" t="s">
        <v>31</v>
      </c>
      <c r="C32" s="31" t="s">
        <v>12</v>
      </c>
      <c r="D32" s="54">
        <f t="shared" si="0"/>
        <v>11.22</v>
      </c>
      <c r="E32" s="54">
        <f t="shared" ref="E32:F45" si="7">H32+K32+N32</f>
        <v>11.22</v>
      </c>
      <c r="F32" s="54">
        <f>I32+L32+O32</f>
        <v>0</v>
      </c>
      <c r="G32" s="55">
        <f t="shared" ref="G32:G45" si="8">H32+I32</f>
        <v>7.63</v>
      </c>
      <c r="H32" s="55">
        <v>7.63</v>
      </c>
      <c r="I32" s="55">
        <v>0</v>
      </c>
      <c r="J32" s="55">
        <f t="shared" ref="J32:J45" si="9">K32+L32</f>
        <v>3.03</v>
      </c>
      <c r="K32" s="55">
        <v>3.03</v>
      </c>
      <c r="L32" s="55">
        <v>0</v>
      </c>
      <c r="M32" s="55">
        <f t="shared" ref="M32:M45" si="10">N32+O32</f>
        <v>0.56000000000000005</v>
      </c>
      <c r="N32" s="55">
        <v>0.56000000000000005</v>
      </c>
      <c r="O32" s="56">
        <v>0</v>
      </c>
    </row>
    <row r="33" spans="1:15" ht="15.75" customHeight="1" x14ac:dyDescent="0.25">
      <c r="A33" s="65"/>
      <c r="B33" s="30" t="s">
        <v>32</v>
      </c>
      <c r="C33" s="31" t="s">
        <v>12</v>
      </c>
      <c r="D33" s="54">
        <f t="shared" si="0"/>
        <v>847.44999999999993</v>
      </c>
      <c r="E33" s="54">
        <f t="shared" si="7"/>
        <v>847.44999999999993</v>
      </c>
      <c r="F33" s="54">
        <f t="shared" si="7"/>
        <v>0</v>
      </c>
      <c r="G33" s="55">
        <f t="shared" si="8"/>
        <v>576.27</v>
      </c>
      <c r="H33" s="55">
        <v>576.27</v>
      </c>
      <c r="I33" s="55">
        <v>0</v>
      </c>
      <c r="J33" s="55">
        <f t="shared" si="9"/>
        <v>228.81</v>
      </c>
      <c r="K33" s="55">
        <v>228.81</v>
      </c>
      <c r="L33" s="55">
        <v>0</v>
      </c>
      <c r="M33" s="55">
        <f t="shared" si="10"/>
        <v>42.37</v>
      </c>
      <c r="N33" s="55">
        <v>42.37</v>
      </c>
      <c r="O33" s="56">
        <v>0</v>
      </c>
    </row>
    <row r="34" spans="1:15" ht="15.75" customHeight="1" x14ac:dyDescent="0.25">
      <c r="A34" s="65"/>
      <c r="B34" s="30" t="s">
        <v>27</v>
      </c>
      <c r="C34" s="31" t="s">
        <v>12</v>
      </c>
      <c r="D34" s="54">
        <f t="shared" si="0"/>
        <v>186.43899999999999</v>
      </c>
      <c r="E34" s="54">
        <f t="shared" si="7"/>
        <v>186.43899999999999</v>
      </c>
      <c r="F34" s="54">
        <f t="shared" si="7"/>
        <v>0</v>
      </c>
      <c r="G34" s="55">
        <f t="shared" si="8"/>
        <v>126.7794</v>
      </c>
      <c r="H34" s="55">
        <f>H33*22%</f>
        <v>126.7794</v>
      </c>
      <c r="I34" s="55">
        <v>0</v>
      </c>
      <c r="J34" s="55">
        <f>K34+L34</f>
        <v>50.338200000000001</v>
      </c>
      <c r="K34" s="55">
        <f>K33*22%</f>
        <v>50.338200000000001</v>
      </c>
      <c r="L34" s="55">
        <v>0</v>
      </c>
      <c r="M34" s="55">
        <f t="shared" si="10"/>
        <v>9.3213999999999988</v>
      </c>
      <c r="N34" s="55">
        <f>N33*22%</f>
        <v>9.3213999999999988</v>
      </c>
      <c r="O34" s="56">
        <v>0</v>
      </c>
    </row>
    <row r="35" spans="1:15" ht="15.75" customHeight="1" x14ac:dyDescent="0.25">
      <c r="A35" s="65"/>
      <c r="B35" s="30" t="s">
        <v>33</v>
      </c>
      <c r="C35" s="31" t="s">
        <v>12</v>
      </c>
      <c r="D35" s="54">
        <f t="shared" si="0"/>
        <v>45.410000000000004</v>
      </c>
      <c r="E35" s="54">
        <f t="shared" si="7"/>
        <v>45.410000000000004</v>
      </c>
      <c r="F35" s="54">
        <f t="shared" si="7"/>
        <v>0</v>
      </c>
      <c r="G35" s="55">
        <f t="shared" si="8"/>
        <v>30.88</v>
      </c>
      <c r="H35" s="55">
        <v>30.88</v>
      </c>
      <c r="I35" s="55">
        <v>0</v>
      </c>
      <c r="J35" s="55">
        <f t="shared" si="9"/>
        <v>12.26</v>
      </c>
      <c r="K35" s="55">
        <v>12.26</v>
      </c>
      <c r="L35" s="55">
        <v>0</v>
      </c>
      <c r="M35" s="55">
        <f t="shared" si="10"/>
        <v>2.27</v>
      </c>
      <c r="N35" s="55">
        <v>2.27</v>
      </c>
      <c r="O35" s="56">
        <v>0</v>
      </c>
    </row>
    <row r="36" spans="1:15" ht="15.75" customHeight="1" x14ac:dyDescent="0.25">
      <c r="A36" s="65"/>
      <c r="B36" s="30" t="s">
        <v>34</v>
      </c>
      <c r="C36" s="31" t="s">
        <v>12</v>
      </c>
      <c r="D36" s="54">
        <f t="shared" si="0"/>
        <v>6.36</v>
      </c>
      <c r="E36" s="54">
        <f t="shared" si="7"/>
        <v>6.36</v>
      </c>
      <c r="F36" s="54">
        <f t="shared" si="7"/>
        <v>0</v>
      </c>
      <c r="G36" s="55">
        <f t="shared" si="8"/>
        <v>4.32</v>
      </c>
      <c r="H36" s="55">
        <v>4.32</v>
      </c>
      <c r="I36" s="55">
        <v>0</v>
      </c>
      <c r="J36" s="55">
        <f t="shared" si="9"/>
        <v>1.72</v>
      </c>
      <c r="K36" s="55">
        <v>1.72</v>
      </c>
      <c r="L36" s="55">
        <v>0</v>
      </c>
      <c r="M36" s="55">
        <f t="shared" si="10"/>
        <v>0.32</v>
      </c>
      <c r="N36" s="55">
        <v>0.32</v>
      </c>
      <c r="O36" s="56">
        <v>0</v>
      </c>
    </row>
    <row r="37" spans="1:15" ht="14.25" customHeight="1" x14ac:dyDescent="0.25">
      <c r="A37" s="65"/>
      <c r="B37" s="30" t="s">
        <v>35</v>
      </c>
      <c r="C37" s="31" t="s">
        <v>12</v>
      </c>
      <c r="D37" s="54">
        <f t="shared" si="0"/>
        <v>84.249999999999986</v>
      </c>
      <c r="E37" s="54">
        <f t="shared" si="7"/>
        <v>84.249999999999986</v>
      </c>
      <c r="F37" s="54">
        <f t="shared" si="7"/>
        <v>0</v>
      </c>
      <c r="G37" s="55">
        <f t="shared" si="8"/>
        <v>57.29</v>
      </c>
      <c r="H37" s="55">
        <v>57.29</v>
      </c>
      <c r="I37" s="55">
        <v>0</v>
      </c>
      <c r="J37" s="55">
        <f t="shared" si="9"/>
        <v>22.75</v>
      </c>
      <c r="K37" s="55">
        <v>22.75</v>
      </c>
      <c r="L37" s="55">
        <v>0</v>
      </c>
      <c r="M37" s="55">
        <f t="shared" si="10"/>
        <v>4.21</v>
      </c>
      <c r="N37" s="55">
        <v>4.21</v>
      </c>
      <c r="O37" s="56">
        <v>0</v>
      </c>
    </row>
    <row r="38" spans="1:15" ht="15" customHeight="1" x14ac:dyDescent="0.25">
      <c r="A38" s="65"/>
      <c r="B38" s="30" t="s">
        <v>36</v>
      </c>
      <c r="C38" s="31" t="s">
        <v>12</v>
      </c>
      <c r="D38" s="54">
        <f t="shared" si="0"/>
        <v>0.31000000000000005</v>
      </c>
      <c r="E38" s="54">
        <f t="shared" si="7"/>
        <v>0.31000000000000005</v>
      </c>
      <c r="F38" s="54">
        <f t="shared" si="7"/>
        <v>0</v>
      </c>
      <c r="G38" s="55">
        <f t="shared" si="8"/>
        <v>0.2</v>
      </c>
      <c r="H38" s="55">
        <v>0.2</v>
      </c>
      <c r="I38" s="55">
        <v>0</v>
      </c>
      <c r="J38" s="55">
        <f t="shared" si="9"/>
        <v>0.1</v>
      </c>
      <c r="K38" s="55">
        <v>0.1</v>
      </c>
      <c r="L38" s="55">
        <v>0</v>
      </c>
      <c r="M38" s="55">
        <f t="shared" si="10"/>
        <v>0.01</v>
      </c>
      <c r="N38" s="55">
        <v>0.01</v>
      </c>
      <c r="O38" s="56">
        <v>0</v>
      </c>
    </row>
    <row r="39" spans="1:15" ht="16.5" customHeight="1" x14ac:dyDescent="0.25">
      <c r="A39" s="65"/>
      <c r="B39" s="30" t="s">
        <v>37</v>
      </c>
      <c r="C39" s="31" t="s">
        <v>12</v>
      </c>
      <c r="D39" s="54">
        <f t="shared" si="0"/>
        <v>302.20000000000005</v>
      </c>
      <c r="E39" s="54">
        <f t="shared" si="7"/>
        <v>302.20000000000005</v>
      </c>
      <c r="F39" s="54">
        <f t="shared" si="7"/>
        <v>0</v>
      </c>
      <c r="G39" s="55">
        <f t="shared" si="8"/>
        <v>205.5</v>
      </c>
      <c r="H39" s="55">
        <v>205.5</v>
      </c>
      <c r="I39" s="55">
        <v>0</v>
      </c>
      <c r="J39" s="55">
        <f t="shared" si="9"/>
        <v>81.59</v>
      </c>
      <c r="K39" s="55">
        <v>81.59</v>
      </c>
      <c r="L39" s="55">
        <v>0</v>
      </c>
      <c r="M39" s="55">
        <f t="shared" si="10"/>
        <v>15.11</v>
      </c>
      <c r="N39" s="55">
        <v>15.11</v>
      </c>
      <c r="O39" s="56">
        <v>0</v>
      </c>
    </row>
    <row r="40" spans="1:15" ht="15.75" hidden="1" x14ac:dyDescent="0.25">
      <c r="A40" s="65"/>
      <c r="B40" s="30"/>
      <c r="C40" s="31"/>
      <c r="D40" s="54"/>
      <c r="E40" s="54"/>
      <c r="F40" s="54"/>
      <c r="G40" s="55"/>
      <c r="H40" s="55"/>
      <c r="I40" s="55"/>
      <c r="J40" s="55"/>
      <c r="K40" s="55"/>
      <c r="L40" s="55"/>
      <c r="M40" s="55"/>
      <c r="N40" s="55"/>
      <c r="O40" s="56"/>
    </row>
    <row r="41" spans="1:15" ht="14.25" customHeight="1" x14ac:dyDescent="0.25">
      <c r="A41" s="65"/>
      <c r="B41" s="30" t="s">
        <v>38</v>
      </c>
      <c r="C41" s="31" t="s">
        <v>12</v>
      </c>
      <c r="D41" s="54">
        <f t="shared" si="0"/>
        <v>82.13000000000001</v>
      </c>
      <c r="E41" s="54">
        <f t="shared" si="7"/>
        <v>82.13000000000001</v>
      </c>
      <c r="F41" s="54">
        <f t="shared" si="7"/>
        <v>0</v>
      </c>
      <c r="G41" s="55">
        <f t="shared" si="8"/>
        <v>55.85</v>
      </c>
      <c r="H41" s="55">
        <v>55.85</v>
      </c>
      <c r="I41" s="55">
        <v>0</v>
      </c>
      <c r="J41" s="55">
        <f t="shared" si="9"/>
        <v>22.17</v>
      </c>
      <c r="K41" s="55">
        <v>22.17</v>
      </c>
      <c r="L41" s="55">
        <v>0</v>
      </c>
      <c r="M41" s="55">
        <f t="shared" si="10"/>
        <v>4.1100000000000003</v>
      </c>
      <c r="N41" s="55">
        <v>4.1100000000000003</v>
      </c>
      <c r="O41" s="56">
        <v>0</v>
      </c>
    </row>
    <row r="42" spans="1:15" ht="17.25" customHeight="1" x14ac:dyDescent="0.25">
      <c r="A42" s="65"/>
      <c r="B42" s="30" t="s">
        <v>39</v>
      </c>
      <c r="C42" s="31" t="s">
        <v>12</v>
      </c>
      <c r="D42" s="54">
        <f t="shared" si="0"/>
        <v>4.29</v>
      </c>
      <c r="E42" s="54">
        <f t="shared" si="7"/>
        <v>4.29</v>
      </c>
      <c r="F42" s="54">
        <f t="shared" si="7"/>
        <v>0</v>
      </c>
      <c r="G42" s="55">
        <f t="shared" si="8"/>
        <v>2.92</v>
      </c>
      <c r="H42" s="55">
        <v>2.92</v>
      </c>
      <c r="I42" s="55">
        <v>0</v>
      </c>
      <c r="J42" s="55">
        <f t="shared" si="9"/>
        <v>1.1599999999999999</v>
      </c>
      <c r="K42" s="55">
        <v>1.1599999999999999</v>
      </c>
      <c r="L42" s="55">
        <v>0</v>
      </c>
      <c r="M42" s="55">
        <f t="shared" si="10"/>
        <v>0.21</v>
      </c>
      <c r="N42" s="55">
        <v>0.21</v>
      </c>
      <c r="O42" s="56">
        <v>0</v>
      </c>
    </row>
    <row r="43" spans="1:15" ht="17.25" customHeight="1" x14ac:dyDescent="0.25">
      <c r="A43" s="65"/>
      <c r="B43" s="30" t="s">
        <v>40</v>
      </c>
      <c r="C43" s="31" t="s">
        <v>12</v>
      </c>
      <c r="D43" s="54">
        <f t="shared" si="0"/>
        <v>236.92000000000002</v>
      </c>
      <c r="E43" s="54">
        <f t="shared" si="7"/>
        <v>236.92000000000002</v>
      </c>
      <c r="F43" s="54">
        <f t="shared" si="7"/>
        <v>0</v>
      </c>
      <c r="G43" s="55">
        <f t="shared" si="8"/>
        <v>161.11000000000001</v>
      </c>
      <c r="H43" s="55">
        <v>161.11000000000001</v>
      </c>
      <c r="I43" s="55">
        <v>0</v>
      </c>
      <c r="J43" s="55">
        <f t="shared" si="9"/>
        <v>63.96</v>
      </c>
      <c r="K43" s="55">
        <v>63.96</v>
      </c>
      <c r="L43" s="55">
        <v>0</v>
      </c>
      <c r="M43" s="55">
        <f t="shared" si="10"/>
        <v>11.85</v>
      </c>
      <c r="N43" s="55">
        <v>11.85</v>
      </c>
      <c r="O43" s="56">
        <v>0</v>
      </c>
    </row>
    <row r="44" spans="1:15" ht="17.25" customHeight="1" x14ac:dyDescent="0.25">
      <c r="A44" s="65"/>
      <c r="B44" s="30" t="s">
        <v>41</v>
      </c>
      <c r="C44" s="31" t="s">
        <v>12</v>
      </c>
      <c r="D44" s="54">
        <f t="shared" si="0"/>
        <v>6.37</v>
      </c>
      <c r="E44" s="54">
        <f t="shared" si="7"/>
        <v>6.37</v>
      </c>
      <c r="F44" s="54">
        <f t="shared" si="7"/>
        <v>0</v>
      </c>
      <c r="G44" s="55">
        <f t="shared" si="8"/>
        <v>4.33</v>
      </c>
      <c r="H44" s="55">
        <v>4.33</v>
      </c>
      <c r="I44" s="55">
        <v>0</v>
      </c>
      <c r="J44" s="55">
        <f t="shared" si="9"/>
        <v>1.72</v>
      </c>
      <c r="K44" s="55">
        <v>1.72</v>
      </c>
      <c r="L44" s="55">
        <v>0</v>
      </c>
      <c r="M44" s="55">
        <f t="shared" si="10"/>
        <v>0.32</v>
      </c>
      <c r="N44" s="55">
        <v>0.32</v>
      </c>
      <c r="O44" s="56">
        <v>0</v>
      </c>
    </row>
    <row r="45" spans="1:15" ht="17.25" customHeight="1" x14ac:dyDescent="0.25">
      <c r="A45" s="65"/>
      <c r="B45" s="30" t="s">
        <v>42</v>
      </c>
      <c r="C45" s="31" t="s">
        <v>12</v>
      </c>
      <c r="D45" s="54">
        <f t="shared" si="0"/>
        <v>6.77</v>
      </c>
      <c r="E45" s="54">
        <f t="shared" si="7"/>
        <v>6.77</v>
      </c>
      <c r="F45" s="54">
        <f t="shared" si="7"/>
        <v>0</v>
      </c>
      <c r="G45" s="55">
        <f t="shared" si="8"/>
        <v>4.5999999999999996</v>
      </c>
      <c r="H45" s="55">
        <v>4.5999999999999996</v>
      </c>
      <c r="I45" s="55">
        <v>0</v>
      </c>
      <c r="J45" s="55">
        <f t="shared" si="9"/>
        <v>1.83</v>
      </c>
      <c r="K45" s="55">
        <v>1.83</v>
      </c>
      <c r="L45" s="55">
        <v>0</v>
      </c>
      <c r="M45" s="55">
        <f t="shared" si="10"/>
        <v>0.34</v>
      </c>
      <c r="N45" s="55">
        <v>0.34</v>
      </c>
      <c r="O45" s="56">
        <v>0</v>
      </c>
    </row>
    <row r="46" spans="1:15" ht="18.75" customHeight="1" thickBot="1" x14ac:dyDescent="0.3">
      <c r="A46" s="66">
        <v>7</v>
      </c>
      <c r="B46" s="117" t="s">
        <v>100</v>
      </c>
      <c r="C46" s="20" t="s">
        <v>12</v>
      </c>
      <c r="D46" s="57">
        <v>30276.91</v>
      </c>
      <c r="E46" s="57">
        <f>H46+K46+N46+0.01</f>
        <v>6418.4642000000003</v>
      </c>
      <c r="F46" s="57">
        <f>I46+L46+O46-0.01</f>
        <v>23858.441141899999</v>
      </c>
      <c r="G46" s="58">
        <f>H46+I46</f>
        <v>20040.153777399999</v>
      </c>
      <c r="H46" s="58">
        <f>H30+H14</f>
        <v>4364.5392000000002</v>
      </c>
      <c r="I46" s="58">
        <f>I30+I14</f>
        <v>15675.614577399998</v>
      </c>
      <c r="J46" s="58">
        <f>K46+L46</f>
        <v>8637.2584926999989</v>
      </c>
      <c r="K46" s="58">
        <f>K30+K14</f>
        <v>1732.9754</v>
      </c>
      <c r="L46" s="58">
        <f>L30+L14</f>
        <v>6904.2830926999995</v>
      </c>
      <c r="M46" s="58">
        <f>N46+O46</f>
        <v>1599.4930717999998</v>
      </c>
      <c r="N46" s="58">
        <f>N30+N14</f>
        <v>320.93959999999998</v>
      </c>
      <c r="O46" s="59">
        <f>O30+O14</f>
        <v>1278.5534717999999</v>
      </c>
    </row>
    <row r="47" spans="1:15" ht="18.75" customHeight="1" thickBot="1" x14ac:dyDescent="0.3">
      <c r="A47" s="45">
        <v>8</v>
      </c>
      <c r="B47" s="8" t="s">
        <v>43</v>
      </c>
      <c r="C47" s="9" t="s">
        <v>12</v>
      </c>
      <c r="D47" s="47">
        <f t="shared" si="0"/>
        <v>1693.1116</v>
      </c>
      <c r="E47" s="47">
        <f>H47+K47+N47</f>
        <v>1693.1116</v>
      </c>
      <c r="F47" s="47">
        <f>I47+L47+O47</f>
        <v>0</v>
      </c>
      <c r="G47" s="48">
        <f>H47+I47</f>
        <v>1151.3142</v>
      </c>
      <c r="H47" s="48">
        <f>H48+H49+H50+H51+H52+H53+H54+H55+H56+H57+H58+H59+H60+H61+H62+H63+H64+H65+H66+H67+H68+H69+H70+H71</f>
        <v>1151.3142</v>
      </c>
      <c r="I47" s="48">
        <v>0</v>
      </c>
      <c r="J47" s="48">
        <f>K47+L47</f>
        <v>457.13760000000008</v>
      </c>
      <c r="K47" s="48">
        <f>K48+K49+K50+K51+K52+K53+K54+K55+K56+K57+K58+K59+K60+K61+K62+K63+K64+K65+K66+K67+K68+K69+K70+K71</f>
        <v>457.13760000000008</v>
      </c>
      <c r="L47" s="48">
        <v>0</v>
      </c>
      <c r="M47" s="48">
        <f>N47+O47</f>
        <v>84.659800000000004</v>
      </c>
      <c r="N47" s="48">
        <f>N48+N49+N50+N51+N52+N53+N54+N55+N56+N57+N58+N59+N60+N61+N62+N63+N64+N65+N66+N67+N68+N69+N70+N71</f>
        <v>84.659800000000004</v>
      </c>
      <c r="O47" s="49">
        <v>0</v>
      </c>
    </row>
    <row r="48" spans="1:15" ht="39.75" hidden="1" customHeight="1" x14ac:dyDescent="0.25">
      <c r="A48" s="76"/>
      <c r="B48" s="14" t="s">
        <v>28</v>
      </c>
      <c r="C48" s="15"/>
      <c r="D48" s="51">
        <f t="shared" si="0"/>
        <v>21.43</v>
      </c>
      <c r="E48" s="51">
        <f t="shared" ref="E48:E86" si="11">H48+K48+N48</f>
        <v>21.43</v>
      </c>
      <c r="F48" s="51">
        <v>0</v>
      </c>
      <c r="G48" s="52">
        <f>H48+I48</f>
        <v>14.57</v>
      </c>
      <c r="H48" s="52">
        <v>14.57</v>
      </c>
      <c r="I48" s="52">
        <v>0</v>
      </c>
      <c r="J48" s="52">
        <f>K48+L48</f>
        <v>5.79</v>
      </c>
      <c r="K48" s="52">
        <v>5.79</v>
      </c>
      <c r="L48" s="52">
        <v>0</v>
      </c>
      <c r="M48" s="52">
        <f>N48+O48</f>
        <v>1.07</v>
      </c>
      <c r="N48" s="52">
        <v>1.07</v>
      </c>
      <c r="O48" s="53">
        <v>0</v>
      </c>
    </row>
    <row r="49" spans="1:15" ht="20.25" hidden="1" customHeight="1" x14ac:dyDescent="0.25">
      <c r="A49" s="65"/>
      <c r="B49" s="38" t="s">
        <v>44</v>
      </c>
      <c r="C49" s="31"/>
      <c r="D49" s="54">
        <f t="shared" si="0"/>
        <v>1181.78</v>
      </c>
      <c r="E49" s="54">
        <f t="shared" si="11"/>
        <v>1181.78</v>
      </c>
      <c r="F49" s="54">
        <v>0</v>
      </c>
      <c r="G49" s="55">
        <f t="shared" ref="G49:G71" si="12">H49+I49</f>
        <v>803.61</v>
      </c>
      <c r="H49" s="55">
        <v>803.61</v>
      </c>
      <c r="I49" s="55">
        <v>0</v>
      </c>
      <c r="J49" s="55">
        <f t="shared" ref="J49:J83" si="13">K49+L49</f>
        <v>319.08</v>
      </c>
      <c r="K49" s="55">
        <v>319.08</v>
      </c>
      <c r="L49" s="55">
        <v>0</v>
      </c>
      <c r="M49" s="55">
        <f>N49+O49</f>
        <v>59.09</v>
      </c>
      <c r="N49" s="55">
        <v>59.09</v>
      </c>
      <c r="O49" s="56">
        <v>0</v>
      </c>
    </row>
    <row r="50" spans="1:15" ht="20.25" hidden="1" customHeight="1" x14ac:dyDescent="0.25">
      <c r="A50" s="65"/>
      <c r="B50" s="38" t="s">
        <v>27</v>
      </c>
      <c r="C50" s="31"/>
      <c r="D50" s="54">
        <f t="shared" si="0"/>
        <v>259.99160000000001</v>
      </c>
      <c r="E50" s="54">
        <f t="shared" si="11"/>
        <v>259.99160000000001</v>
      </c>
      <c r="F50" s="54">
        <v>0</v>
      </c>
      <c r="G50" s="55">
        <f t="shared" si="12"/>
        <v>176.79420000000002</v>
      </c>
      <c r="H50" s="55">
        <f>H49*22%</f>
        <v>176.79420000000002</v>
      </c>
      <c r="I50" s="55">
        <v>0</v>
      </c>
      <c r="J50" s="55">
        <f t="shared" si="13"/>
        <v>70.197599999999994</v>
      </c>
      <c r="K50" s="55">
        <f>K49*22%</f>
        <v>70.197599999999994</v>
      </c>
      <c r="L50" s="55">
        <v>0</v>
      </c>
      <c r="M50" s="55">
        <f t="shared" ref="M50:M71" si="14">N50+O50</f>
        <v>12.9998</v>
      </c>
      <c r="N50" s="55">
        <f>N49*22%</f>
        <v>12.9998</v>
      </c>
      <c r="O50" s="56">
        <v>0</v>
      </c>
    </row>
    <row r="51" spans="1:15" ht="20.25" hidden="1" customHeight="1" x14ac:dyDescent="0.25">
      <c r="A51" s="65"/>
      <c r="B51" s="38" t="s">
        <v>45</v>
      </c>
      <c r="C51" s="31"/>
      <c r="D51" s="54">
        <f t="shared" si="0"/>
        <v>1.6</v>
      </c>
      <c r="E51" s="54">
        <f t="shared" si="11"/>
        <v>1.6</v>
      </c>
      <c r="F51" s="54">
        <v>0</v>
      </c>
      <c r="G51" s="55">
        <f t="shared" si="12"/>
        <v>1.0900000000000001</v>
      </c>
      <c r="H51" s="55">
        <v>1.0900000000000001</v>
      </c>
      <c r="I51" s="55">
        <v>0</v>
      </c>
      <c r="J51" s="55">
        <f t="shared" si="13"/>
        <v>0.43</v>
      </c>
      <c r="K51" s="55">
        <v>0.43</v>
      </c>
      <c r="L51" s="55">
        <v>0</v>
      </c>
      <c r="M51" s="55">
        <f t="shared" si="14"/>
        <v>0.08</v>
      </c>
      <c r="N51" s="55">
        <v>0.08</v>
      </c>
      <c r="O51" s="56">
        <v>0</v>
      </c>
    </row>
    <row r="52" spans="1:15" ht="20.25" hidden="1" customHeight="1" x14ac:dyDescent="0.25">
      <c r="A52" s="65"/>
      <c r="B52" s="38" t="s">
        <v>46</v>
      </c>
      <c r="C52" s="31"/>
      <c r="D52" s="54">
        <f t="shared" si="0"/>
        <v>3.24</v>
      </c>
      <c r="E52" s="54">
        <f t="shared" si="11"/>
        <v>3.24</v>
      </c>
      <c r="F52" s="54">
        <v>0</v>
      </c>
      <c r="G52" s="55">
        <f t="shared" si="12"/>
        <v>2.2000000000000002</v>
      </c>
      <c r="H52" s="55">
        <v>2.2000000000000002</v>
      </c>
      <c r="I52" s="55">
        <v>0</v>
      </c>
      <c r="J52" s="55">
        <f t="shared" si="13"/>
        <v>0.87</v>
      </c>
      <c r="K52" s="55">
        <v>0.87</v>
      </c>
      <c r="L52" s="55">
        <v>0</v>
      </c>
      <c r="M52" s="55">
        <f t="shared" si="14"/>
        <v>0.17</v>
      </c>
      <c r="N52" s="55">
        <v>0.17</v>
      </c>
      <c r="O52" s="56">
        <v>0</v>
      </c>
    </row>
    <row r="53" spans="1:15" ht="20.25" hidden="1" customHeight="1" x14ac:dyDescent="0.25">
      <c r="A53" s="65"/>
      <c r="B53" s="38" t="s">
        <v>47</v>
      </c>
      <c r="C53" s="31"/>
      <c r="D53" s="54">
        <f t="shared" si="0"/>
        <v>6.2299999999999995</v>
      </c>
      <c r="E53" s="54">
        <f t="shared" si="11"/>
        <v>6.2299999999999995</v>
      </c>
      <c r="F53" s="54">
        <v>0</v>
      </c>
      <c r="G53" s="55">
        <f t="shared" si="12"/>
        <v>4.24</v>
      </c>
      <c r="H53" s="55">
        <v>4.24</v>
      </c>
      <c r="I53" s="55">
        <v>0</v>
      </c>
      <c r="J53" s="55">
        <f t="shared" si="13"/>
        <v>1.68</v>
      </c>
      <c r="K53" s="55">
        <v>1.68</v>
      </c>
      <c r="L53" s="55">
        <v>0</v>
      </c>
      <c r="M53" s="55">
        <f t="shared" si="14"/>
        <v>0.31</v>
      </c>
      <c r="N53" s="55">
        <v>0.31</v>
      </c>
      <c r="O53" s="56">
        <v>0</v>
      </c>
    </row>
    <row r="54" spans="1:15" ht="20.25" hidden="1" customHeight="1" x14ac:dyDescent="0.25">
      <c r="A54" s="65"/>
      <c r="B54" s="38" t="s">
        <v>48</v>
      </c>
      <c r="C54" s="31"/>
      <c r="D54" s="54">
        <f t="shared" si="0"/>
        <v>9.39</v>
      </c>
      <c r="E54" s="54">
        <f t="shared" si="11"/>
        <v>9.39</v>
      </c>
      <c r="F54" s="54">
        <v>0</v>
      </c>
      <c r="G54" s="55">
        <f t="shared" si="12"/>
        <v>6.39</v>
      </c>
      <c r="H54" s="55">
        <v>6.39</v>
      </c>
      <c r="I54" s="55">
        <v>0</v>
      </c>
      <c r="J54" s="55">
        <f t="shared" si="13"/>
        <v>2.54</v>
      </c>
      <c r="K54" s="55">
        <v>2.54</v>
      </c>
      <c r="L54" s="55">
        <v>0</v>
      </c>
      <c r="M54" s="55">
        <f t="shared" si="14"/>
        <v>0.46</v>
      </c>
      <c r="N54" s="55">
        <v>0.46</v>
      </c>
      <c r="O54" s="56">
        <v>0</v>
      </c>
    </row>
    <row r="55" spans="1:15" ht="20.25" hidden="1" customHeight="1" x14ac:dyDescent="0.25">
      <c r="A55" s="65"/>
      <c r="B55" s="38" t="s">
        <v>49</v>
      </c>
      <c r="C55" s="31"/>
      <c r="D55" s="54">
        <f t="shared" si="0"/>
        <v>8.69</v>
      </c>
      <c r="E55" s="54">
        <f t="shared" si="11"/>
        <v>8.69</v>
      </c>
      <c r="F55" s="54">
        <v>0</v>
      </c>
      <c r="G55" s="55">
        <f t="shared" si="12"/>
        <v>5.91</v>
      </c>
      <c r="H55" s="55">
        <v>5.91</v>
      </c>
      <c r="I55" s="55">
        <v>0</v>
      </c>
      <c r="J55" s="55">
        <f t="shared" si="13"/>
        <v>2.35</v>
      </c>
      <c r="K55" s="55">
        <v>2.35</v>
      </c>
      <c r="L55" s="55">
        <v>0</v>
      </c>
      <c r="M55" s="55">
        <f t="shared" si="14"/>
        <v>0.43</v>
      </c>
      <c r="N55" s="55">
        <v>0.43</v>
      </c>
      <c r="O55" s="56">
        <v>0</v>
      </c>
    </row>
    <row r="56" spans="1:15" ht="24" hidden="1" customHeight="1" x14ac:dyDescent="0.25">
      <c r="A56" s="65"/>
      <c r="B56" s="38" t="s">
        <v>50</v>
      </c>
      <c r="C56" s="31"/>
      <c r="D56" s="54">
        <f t="shared" si="0"/>
        <v>35.440000000000005</v>
      </c>
      <c r="E56" s="54">
        <f t="shared" si="11"/>
        <v>35.440000000000005</v>
      </c>
      <c r="F56" s="54">
        <v>0</v>
      </c>
      <c r="G56" s="55">
        <f t="shared" si="12"/>
        <v>24.1</v>
      </c>
      <c r="H56" s="55">
        <v>24.1</v>
      </c>
      <c r="I56" s="55">
        <v>0</v>
      </c>
      <c r="J56" s="55">
        <f t="shared" si="13"/>
        <v>9.57</v>
      </c>
      <c r="K56" s="55">
        <v>9.57</v>
      </c>
      <c r="L56" s="55">
        <v>0</v>
      </c>
      <c r="M56" s="55">
        <f t="shared" si="14"/>
        <v>1.77</v>
      </c>
      <c r="N56" s="55">
        <v>1.77</v>
      </c>
      <c r="O56" s="56">
        <v>0</v>
      </c>
    </row>
    <row r="57" spans="1:15" ht="20.25" hidden="1" customHeight="1" x14ac:dyDescent="0.25">
      <c r="A57" s="65"/>
      <c r="B57" s="38" t="s">
        <v>51</v>
      </c>
      <c r="C57" s="31"/>
      <c r="D57" s="54">
        <f t="shared" si="0"/>
        <v>8.24</v>
      </c>
      <c r="E57" s="54">
        <f t="shared" si="11"/>
        <v>8.24</v>
      </c>
      <c r="F57" s="54">
        <v>0</v>
      </c>
      <c r="G57" s="55">
        <f t="shared" si="12"/>
        <v>5.6</v>
      </c>
      <c r="H57" s="55">
        <v>5.6</v>
      </c>
      <c r="I57" s="55">
        <v>0</v>
      </c>
      <c r="J57" s="55">
        <f t="shared" si="13"/>
        <v>2.2200000000000002</v>
      </c>
      <c r="K57" s="55">
        <v>2.2200000000000002</v>
      </c>
      <c r="L57" s="55">
        <v>0</v>
      </c>
      <c r="M57" s="55">
        <f t="shared" si="14"/>
        <v>0.42</v>
      </c>
      <c r="N57" s="55">
        <v>0.42</v>
      </c>
      <c r="O57" s="56">
        <v>0</v>
      </c>
    </row>
    <row r="58" spans="1:15" ht="20.25" hidden="1" customHeight="1" x14ac:dyDescent="0.25">
      <c r="A58" s="65"/>
      <c r="B58" s="38" t="s">
        <v>52</v>
      </c>
      <c r="C58" s="31"/>
      <c r="D58" s="54">
        <f t="shared" si="0"/>
        <v>19.369999999999997</v>
      </c>
      <c r="E58" s="54">
        <f t="shared" si="11"/>
        <v>19.369999999999997</v>
      </c>
      <c r="F58" s="54">
        <v>0</v>
      </c>
      <c r="G58" s="55">
        <f t="shared" si="12"/>
        <v>13.17</v>
      </c>
      <c r="H58" s="55">
        <v>13.17</v>
      </c>
      <c r="I58" s="55">
        <v>0</v>
      </c>
      <c r="J58" s="55">
        <f t="shared" si="13"/>
        <v>5.23</v>
      </c>
      <c r="K58" s="55">
        <v>5.23</v>
      </c>
      <c r="L58" s="55">
        <v>0</v>
      </c>
      <c r="M58" s="55">
        <f t="shared" si="14"/>
        <v>0.97</v>
      </c>
      <c r="N58" s="55">
        <v>0.97</v>
      </c>
      <c r="O58" s="56">
        <v>0</v>
      </c>
    </row>
    <row r="59" spans="1:15" ht="20.25" hidden="1" customHeight="1" x14ac:dyDescent="0.25">
      <c r="A59" s="65"/>
      <c r="B59" s="38" t="s">
        <v>23</v>
      </c>
      <c r="C59" s="31"/>
      <c r="D59" s="54">
        <f t="shared" si="0"/>
        <v>49.269999999999996</v>
      </c>
      <c r="E59" s="54">
        <f t="shared" si="11"/>
        <v>49.269999999999996</v>
      </c>
      <c r="F59" s="54">
        <v>0</v>
      </c>
      <c r="G59" s="55">
        <f t="shared" si="12"/>
        <v>33.5</v>
      </c>
      <c r="H59" s="55">
        <v>33.5</v>
      </c>
      <c r="I59" s="55">
        <v>0</v>
      </c>
      <c r="J59" s="55">
        <f t="shared" si="13"/>
        <v>13.3</v>
      </c>
      <c r="K59" s="55">
        <v>13.3</v>
      </c>
      <c r="L59" s="55">
        <v>0</v>
      </c>
      <c r="M59" s="55">
        <f t="shared" si="14"/>
        <v>2.4700000000000002</v>
      </c>
      <c r="N59" s="55">
        <v>2.4700000000000002</v>
      </c>
      <c r="O59" s="56">
        <v>0</v>
      </c>
    </row>
    <row r="60" spans="1:15" ht="20.25" hidden="1" customHeight="1" x14ac:dyDescent="0.25">
      <c r="A60" s="65"/>
      <c r="B60" s="38" t="s">
        <v>36</v>
      </c>
      <c r="C60" s="31"/>
      <c r="D60" s="54">
        <f t="shared" si="0"/>
        <v>0.98000000000000009</v>
      </c>
      <c r="E60" s="54">
        <f t="shared" si="11"/>
        <v>0.98000000000000009</v>
      </c>
      <c r="F60" s="54">
        <v>0</v>
      </c>
      <c r="G60" s="55">
        <f t="shared" si="12"/>
        <v>0.67</v>
      </c>
      <c r="H60" s="55">
        <v>0.67</v>
      </c>
      <c r="I60" s="55">
        <v>0</v>
      </c>
      <c r="J60" s="55">
        <f t="shared" si="13"/>
        <v>0.26</v>
      </c>
      <c r="K60" s="55">
        <v>0.26</v>
      </c>
      <c r="L60" s="55">
        <v>0</v>
      </c>
      <c r="M60" s="55">
        <f t="shared" si="14"/>
        <v>0.05</v>
      </c>
      <c r="N60" s="55">
        <v>0.05</v>
      </c>
      <c r="O60" s="56">
        <v>0</v>
      </c>
    </row>
    <row r="61" spans="1:15" ht="20.25" hidden="1" customHeight="1" x14ac:dyDescent="0.25">
      <c r="A61" s="65"/>
      <c r="B61" s="38" t="s">
        <v>53</v>
      </c>
      <c r="C61" s="31"/>
      <c r="D61" s="54">
        <f t="shared" si="0"/>
        <v>5.68</v>
      </c>
      <c r="E61" s="54">
        <f t="shared" si="11"/>
        <v>5.68</v>
      </c>
      <c r="F61" s="54">
        <v>0</v>
      </c>
      <c r="G61" s="55">
        <f t="shared" si="12"/>
        <v>3.86</v>
      </c>
      <c r="H61" s="55">
        <v>3.86</v>
      </c>
      <c r="I61" s="55">
        <v>0</v>
      </c>
      <c r="J61" s="55">
        <f t="shared" si="13"/>
        <v>1.53</v>
      </c>
      <c r="K61" s="55">
        <v>1.53</v>
      </c>
      <c r="L61" s="55">
        <v>0</v>
      </c>
      <c r="M61" s="55">
        <f t="shared" si="14"/>
        <v>0.28999999999999998</v>
      </c>
      <c r="N61" s="55">
        <v>0.28999999999999998</v>
      </c>
      <c r="O61" s="56">
        <v>0</v>
      </c>
    </row>
    <row r="62" spans="1:15" ht="20.25" hidden="1" customHeight="1" x14ac:dyDescent="0.25">
      <c r="A62" s="65"/>
      <c r="B62" s="38" t="s">
        <v>54</v>
      </c>
      <c r="C62" s="31"/>
      <c r="D62" s="54">
        <f t="shared" si="0"/>
        <v>22.229999999999997</v>
      </c>
      <c r="E62" s="54">
        <f t="shared" si="11"/>
        <v>22.229999999999997</v>
      </c>
      <c r="F62" s="54">
        <v>0</v>
      </c>
      <c r="G62" s="55">
        <f t="shared" si="12"/>
        <v>15.12</v>
      </c>
      <c r="H62" s="55">
        <v>15.12</v>
      </c>
      <c r="I62" s="55">
        <v>0</v>
      </c>
      <c r="J62" s="55">
        <f t="shared" si="13"/>
        <v>6</v>
      </c>
      <c r="K62" s="55">
        <v>6</v>
      </c>
      <c r="L62" s="55">
        <v>0</v>
      </c>
      <c r="M62" s="55">
        <f t="shared" si="14"/>
        <v>1.1100000000000001</v>
      </c>
      <c r="N62" s="55">
        <v>1.1100000000000001</v>
      </c>
      <c r="O62" s="56">
        <v>0</v>
      </c>
    </row>
    <row r="63" spans="1:15" ht="20.25" hidden="1" customHeight="1" x14ac:dyDescent="0.25">
      <c r="A63" s="65"/>
      <c r="B63" s="38" t="s">
        <v>55</v>
      </c>
      <c r="C63" s="31"/>
      <c r="D63" s="54">
        <f t="shared" si="0"/>
        <v>1.85</v>
      </c>
      <c r="E63" s="54">
        <f t="shared" si="11"/>
        <v>1.85</v>
      </c>
      <c r="F63" s="54">
        <v>0</v>
      </c>
      <c r="G63" s="55">
        <f t="shared" si="12"/>
        <v>1.26</v>
      </c>
      <c r="H63" s="55">
        <v>1.26</v>
      </c>
      <c r="I63" s="55">
        <v>0</v>
      </c>
      <c r="J63" s="55">
        <f t="shared" si="13"/>
        <v>0.5</v>
      </c>
      <c r="K63" s="55">
        <v>0.5</v>
      </c>
      <c r="L63" s="55">
        <v>0</v>
      </c>
      <c r="M63" s="55">
        <f t="shared" si="14"/>
        <v>0.09</v>
      </c>
      <c r="N63" s="55">
        <v>0.09</v>
      </c>
      <c r="O63" s="56">
        <v>0</v>
      </c>
    </row>
    <row r="64" spans="1:15" ht="20.25" hidden="1" customHeight="1" x14ac:dyDescent="0.25">
      <c r="A64" s="65"/>
      <c r="B64" s="38" t="s">
        <v>56</v>
      </c>
      <c r="C64" s="31"/>
      <c r="D64" s="54">
        <f t="shared" si="0"/>
        <v>20.65</v>
      </c>
      <c r="E64" s="54">
        <f t="shared" si="11"/>
        <v>20.65</v>
      </c>
      <c r="F64" s="54">
        <v>0</v>
      </c>
      <c r="G64" s="55">
        <f t="shared" si="12"/>
        <v>14.04</v>
      </c>
      <c r="H64" s="55">
        <v>14.04</v>
      </c>
      <c r="I64" s="55">
        <v>0</v>
      </c>
      <c r="J64" s="55">
        <f t="shared" si="13"/>
        <v>5.58</v>
      </c>
      <c r="K64" s="55">
        <v>5.58</v>
      </c>
      <c r="L64" s="55">
        <v>0</v>
      </c>
      <c r="M64" s="55">
        <f t="shared" si="14"/>
        <v>1.03</v>
      </c>
      <c r="N64" s="55">
        <v>1.03</v>
      </c>
      <c r="O64" s="56">
        <v>0</v>
      </c>
    </row>
    <row r="65" spans="1:15" ht="20.25" hidden="1" customHeight="1" x14ac:dyDescent="0.25">
      <c r="A65" s="65"/>
      <c r="B65" s="38" t="s">
        <v>57</v>
      </c>
      <c r="C65" s="31"/>
      <c r="D65" s="54">
        <f t="shared" si="0"/>
        <v>8.5</v>
      </c>
      <c r="E65" s="54">
        <f t="shared" si="11"/>
        <v>8.5</v>
      </c>
      <c r="F65" s="54">
        <v>0</v>
      </c>
      <c r="G65" s="55">
        <f t="shared" si="12"/>
        <v>5.78</v>
      </c>
      <c r="H65" s="55">
        <v>5.78</v>
      </c>
      <c r="I65" s="55">
        <v>0</v>
      </c>
      <c r="J65" s="55">
        <f t="shared" si="13"/>
        <v>2.2999999999999998</v>
      </c>
      <c r="K65" s="55">
        <v>2.2999999999999998</v>
      </c>
      <c r="L65" s="55">
        <v>0</v>
      </c>
      <c r="M65" s="55">
        <f t="shared" si="14"/>
        <v>0.42</v>
      </c>
      <c r="N65" s="55">
        <v>0.42</v>
      </c>
      <c r="O65" s="56">
        <v>0</v>
      </c>
    </row>
    <row r="66" spans="1:15" ht="20.25" hidden="1" customHeight="1" x14ac:dyDescent="0.25">
      <c r="A66" s="65"/>
      <c r="B66" s="38" t="s">
        <v>58</v>
      </c>
      <c r="C66" s="31"/>
      <c r="D66" s="54">
        <f t="shared" si="0"/>
        <v>1.02</v>
      </c>
      <c r="E66" s="54">
        <f t="shared" si="11"/>
        <v>1.02</v>
      </c>
      <c r="F66" s="54">
        <v>0</v>
      </c>
      <c r="G66" s="55">
        <f t="shared" si="12"/>
        <v>0.69</v>
      </c>
      <c r="H66" s="55">
        <v>0.69</v>
      </c>
      <c r="I66" s="55">
        <v>0</v>
      </c>
      <c r="J66" s="55">
        <f t="shared" si="13"/>
        <v>0.28000000000000003</v>
      </c>
      <c r="K66" s="55">
        <v>0.28000000000000003</v>
      </c>
      <c r="L66" s="55">
        <v>0</v>
      </c>
      <c r="M66" s="55">
        <f t="shared" si="14"/>
        <v>0.05</v>
      </c>
      <c r="N66" s="55">
        <v>0.05</v>
      </c>
      <c r="O66" s="56">
        <v>0</v>
      </c>
    </row>
    <row r="67" spans="1:15" ht="20.25" hidden="1" customHeight="1" x14ac:dyDescent="0.25">
      <c r="A67" s="65"/>
      <c r="B67" s="38" t="s">
        <v>59</v>
      </c>
      <c r="C67" s="31"/>
      <c r="D67" s="54">
        <f t="shared" si="0"/>
        <v>0.41000000000000003</v>
      </c>
      <c r="E67" s="54">
        <f t="shared" si="11"/>
        <v>0.41000000000000003</v>
      </c>
      <c r="F67" s="54">
        <v>0</v>
      </c>
      <c r="G67" s="55">
        <f t="shared" si="12"/>
        <v>0.28000000000000003</v>
      </c>
      <c r="H67" s="55">
        <v>0.28000000000000003</v>
      </c>
      <c r="I67" s="55">
        <v>0</v>
      </c>
      <c r="J67" s="55">
        <f t="shared" si="13"/>
        <v>0.11</v>
      </c>
      <c r="K67" s="55">
        <v>0.11</v>
      </c>
      <c r="L67" s="55">
        <v>0</v>
      </c>
      <c r="M67" s="55">
        <f t="shared" si="14"/>
        <v>0.02</v>
      </c>
      <c r="N67" s="55">
        <v>0.02</v>
      </c>
      <c r="O67" s="56">
        <v>0</v>
      </c>
    </row>
    <row r="68" spans="1:15" ht="20.25" hidden="1" customHeight="1" x14ac:dyDescent="0.25">
      <c r="A68" s="65"/>
      <c r="B68" s="38" t="s">
        <v>60</v>
      </c>
      <c r="C68" s="31"/>
      <c r="D68" s="54">
        <f t="shared" si="0"/>
        <v>1.1600000000000001</v>
      </c>
      <c r="E68" s="54">
        <f t="shared" si="11"/>
        <v>1.1600000000000001</v>
      </c>
      <c r="F68" s="54">
        <v>0</v>
      </c>
      <c r="G68" s="55">
        <f t="shared" si="12"/>
        <v>0.79</v>
      </c>
      <c r="H68" s="55">
        <v>0.79</v>
      </c>
      <c r="I68" s="55">
        <v>0</v>
      </c>
      <c r="J68" s="55">
        <f t="shared" si="13"/>
        <v>0.31</v>
      </c>
      <c r="K68" s="55">
        <v>0.31</v>
      </c>
      <c r="L68" s="55">
        <v>0</v>
      </c>
      <c r="M68" s="55">
        <f t="shared" si="14"/>
        <v>0.06</v>
      </c>
      <c r="N68" s="55">
        <v>0.06</v>
      </c>
      <c r="O68" s="56">
        <v>0</v>
      </c>
    </row>
    <row r="69" spans="1:15" ht="20.25" hidden="1" customHeight="1" x14ac:dyDescent="0.25">
      <c r="A69" s="65"/>
      <c r="B69" s="38" t="s">
        <v>61</v>
      </c>
      <c r="C69" s="31"/>
      <c r="D69" s="54">
        <f t="shared" si="0"/>
        <v>17.77</v>
      </c>
      <c r="E69" s="54">
        <f t="shared" si="11"/>
        <v>17.77</v>
      </c>
      <c r="F69" s="54">
        <v>0</v>
      </c>
      <c r="G69" s="55">
        <f t="shared" si="12"/>
        <v>12.08</v>
      </c>
      <c r="H69" s="55">
        <v>12.08</v>
      </c>
      <c r="I69" s="55">
        <v>0</v>
      </c>
      <c r="J69" s="55">
        <f t="shared" si="13"/>
        <v>4.8</v>
      </c>
      <c r="K69" s="55">
        <v>4.8</v>
      </c>
      <c r="L69" s="55">
        <v>0</v>
      </c>
      <c r="M69" s="55">
        <f t="shared" si="14"/>
        <v>0.89</v>
      </c>
      <c r="N69" s="55">
        <v>0.89</v>
      </c>
      <c r="O69" s="56">
        <v>0</v>
      </c>
    </row>
    <row r="70" spans="1:15" ht="20.25" hidden="1" customHeight="1" x14ac:dyDescent="0.25">
      <c r="A70" s="65"/>
      <c r="B70" s="38" t="s">
        <v>42</v>
      </c>
      <c r="C70" s="31"/>
      <c r="D70" s="54">
        <f t="shared" si="0"/>
        <v>2.04</v>
      </c>
      <c r="E70" s="54">
        <f t="shared" si="11"/>
        <v>2.04</v>
      </c>
      <c r="F70" s="54">
        <v>0</v>
      </c>
      <c r="G70" s="55">
        <f t="shared" si="12"/>
        <v>1.39</v>
      </c>
      <c r="H70" s="55">
        <v>1.39</v>
      </c>
      <c r="I70" s="55">
        <v>0</v>
      </c>
      <c r="J70" s="55">
        <f t="shared" si="13"/>
        <v>0.55000000000000004</v>
      </c>
      <c r="K70" s="55">
        <v>0.55000000000000004</v>
      </c>
      <c r="L70" s="55">
        <v>0</v>
      </c>
      <c r="M70" s="55">
        <f t="shared" si="14"/>
        <v>0.1</v>
      </c>
      <c r="N70" s="55">
        <v>0.1</v>
      </c>
      <c r="O70" s="56">
        <v>0</v>
      </c>
    </row>
    <row r="71" spans="1:15" ht="20.25" hidden="1" customHeight="1" thickBot="1" x14ac:dyDescent="0.3">
      <c r="A71" s="70"/>
      <c r="B71" s="60" t="s">
        <v>47</v>
      </c>
      <c r="C71" s="61"/>
      <c r="D71" s="54">
        <f t="shared" si="0"/>
        <v>6.1499999999999995</v>
      </c>
      <c r="E71" s="62">
        <f t="shared" si="11"/>
        <v>6.1499999999999995</v>
      </c>
      <c r="F71" s="54">
        <v>0</v>
      </c>
      <c r="G71" s="63">
        <f t="shared" si="12"/>
        <v>4.18</v>
      </c>
      <c r="H71" s="63">
        <v>4.18</v>
      </c>
      <c r="I71" s="63">
        <v>0</v>
      </c>
      <c r="J71" s="63">
        <f t="shared" si="13"/>
        <v>1.66</v>
      </c>
      <c r="K71" s="63">
        <v>1.66</v>
      </c>
      <c r="L71" s="63">
        <v>0</v>
      </c>
      <c r="M71" s="63">
        <f t="shared" si="14"/>
        <v>0.31</v>
      </c>
      <c r="N71" s="63">
        <v>0.31</v>
      </c>
      <c r="O71" s="64">
        <v>0</v>
      </c>
    </row>
    <row r="72" spans="1:15" ht="19.5" customHeight="1" thickBot="1" x14ac:dyDescent="0.3">
      <c r="A72" s="45">
        <v>9</v>
      </c>
      <c r="B72" s="8" t="s">
        <v>62</v>
      </c>
      <c r="C72" s="9" t="s">
        <v>12</v>
      </c>
      <c r="D72" s="47">
        <f>E72+F72</f>
        <v>669.52760000000001</v>
      </c>
      <c r="E72" s="47">
        <f t="shared" si="11"/>
        <v>669.52760000000001</v>
      </c>
      <c r="F72" s="47">
        <f t="shared" ref="F72:F84" si="15">I72+L72+O72</f>
        <v>0</v>
      </c>
      <c r="G72" s="48">
        <f>H72+I72</f>
        <v>455.37740000000002</v>
      </c>
      <c r="H72" s="48">
        <f>H73+H74+H75+H76+H77+H78+H79+H80+H81+H82</f>
        <v>455.37740000000002</v>
      </c>
      <c r="I72" s="48">
        <v>0</v>
      </c>
      <c r="J72" s="48">
        <f t="shared" si="13"/>
        <v>180.68900000000005</v>
      </c>
      <c r="K72" s="48">
        <f>K73+K74+K75+K76+K77+K78+K79+K80+K81+K82</f>
        <v>180.68900000000005</v>
      </c>
      <c r="L72" s="48">
        <v>0</v>
      </c>
      <c r="M72" s="48">
        <f>N72+O72</f>
        <v>33.461199999999998</v>
      </c>
      <c r="N72" s="48">
        <f>N73+N74+N75+N76+N77+N78+N79+N80+N81+N82</f>
        <v>33.461199999999998</v>
      </c>
      <c r="O72" s="49">
        <v>0</v>
      </c>
    </row>
    <row r="73" spans="1:15" ht="19.5" hidden="1" customHeight="1" x14ac:dyDescent="0.25">
      <c r="A73" s="76"/>
      <c r="B73" s="14" t="s">
        <v>63</v>
      </c>
      <c r="C73" s="15" t="s">
        <v>12</v>
      </c>
      <c r="D73" s="51">
        <f t="shared" ref="D73:D82" si="16">E73+F73</f>
        <v>19.86</v>
      </c>
      <c r="E73" s="51">
        <f t="shared" si="11"/>
        <v>19.86</v>
      </c>
      <c r="F73" s="51">
        <f t="shared" si="15"/>
        <v>0</v>
      </c>
      <c r="G73" s="52">
        <f>H73+I73</f>
        <v>13.51</v>
      </c>
      <c r="H73" s="52">
        <v>13.51</v>
      </c>
      <c r="I73" s="52">
        <v>0</v>
      </c>
      <c r="J73" s="52">
        <f>K73+L73</f>
        <v>5.36</v>
      </c>
      <c r="K73" s="52">
        <v>5.36</v>
      </c>
      <c r="L73" s="52">
        <v>0</v>
      </c>
      <c r="M73" s="52">
        <f>N73+O73</f>
        <v>0.99</v>
      </c>
      <c r="N73" s="52">
        <v>0.99</v>
      </c>
      <c r="O73" s="53">
        <v>0</v>
      </c>
    </row>
    <row r="74" spans="1:15" ht="19.5" hidden="1" customHeight="1" x14ac:dyDescent="0.25">
      <c r="A74" s="65"/>
      <c r="B74" s="38" t="s">
        <v>44</v>
      </c>
      <c r="C74" s="31" t="s">
        <v>12</v>
      </c>
      <c r="D74" s="54">
        <f t="shared" si="16"/>
        <v>409.08</v>
      </c>
      <c r="E74" s="54">
        <f t="shared" si="11"/>
        <v>409.08</v>
      </c>
      <c r="F74" s="54">
        <f t="shared" si="15"/>
        <v>0</v>
      </c>
      <c r="G74" s="55">
        <f t="shared" ref="G74:G82" si="17">H74+I74</f>
        <v>278.17</v>
      </c>
      <c r="H74" s="55">
        <v>278.17</v>
      </c>
      <c r="I74" s="55">
        <v>0</v>
      </c>
      <c r="J74" s="55">
        <f>K74</f>
        <v>110.45</v>
      </c>
      <c r="K74" s="55">
        <v>110.45</v>
      </c>
      <c r="L74" s="55">
        <v>0</v>
      </c>
      <c r="M74" s="55">
        <f>N74+O74</f>
        <v>20.46</v>
      </c>
      <c r="N74" s="55">
        <v>20.46</v>
      </c>
      <c r="O74" s="56">
        <v>0</v>
      </c>
    </row>
    <row r="75" spans="1:15" ht="19.5" hidden="1" customHeight="1" x14ac:dyDescent="0.25">
      <c r="A75" s="65"/>
      <c r="B75" s="38" t="s">
        <v>27</v>
      </c>
      <c r="C75" s="31" t="s">
        <v>12</v>
      </c>
      <c r="D75" s="54">
        <f t="shared" si="16"/>
        <v>89.997599999999991</v>
      </c>
      <c r="E75" s="54">
        <f t="shared" si="11"/>
        <v>89.997599999999991</v>
      </c>
      <c r="F75" s="54">
        <f t="shared" si="15"/>
        <v>0</v>
      </c>
      <c r="G75" s="55">
        <f t="shared" si="17"/>
        <v>61.197400000000002</v>
      </c>
      <c r="H75" s="55">
        <f>H74*22%</f>
        <v>61.197400000000002</v>
      </c>
      <c r="I75" s="55">
        <v>0</v>
      </c>
      <c r="J75" s="55">
        <f t="shared" ref="J75:J82" si="18">K75+L75</f>
        <v>24.298999999999999</v>
      </c>
      <c r="K75" s="55">
        <f>K74*22%</f>
        <v>24.298999999999999</v>
      </c>
      <c r="L75" s="55">
        <v>0</v>
      </c>
      <c r="M75" s="55">
        <f t="shared" ref="M75:M82" si="19">N75+O75</f>
        <v>4.5011999999999999</v>
      </c>
      <c r="N75" s="55">
        <f>N74*22%</f>
        <v>4.5011999999999999</v>
      </c>
      <c r="O75" s="56">
        <v>0</v>
      </c>
    </row>
    <row r="76" spans="1:15" ht="19.5" hidden="1" customHeight="1" x14ac:dyDescent="0.25">
      <c r="A76" s="65"/>
      <c r="B76" s="38" t="s">
        <v>64</v>
      </c>
      <c r="C76" s="31" t="s">
        <v>12</v>
      </c>
      <c r="D76" s="54">
        <f t="shared" si="16"/>
        <v>74.040000000000006</v>
      </c>
      <c r="E76" s="54">
        <f t="shared" si="11"/>
        <v>74.040000000000006</v>
      </c>
      <c r="F76" s="54">
        <f t="shared" si="15"/>
        <v>0</v>
      </c>
      <c r="G76" s="55">
        <f t="shared" si="17"/>
        <v>50.35</v>
      </c>
      <c r="H76" s="55">
        <v>50.35</v>
      </c>
      <c r="I76" s="55">
        <v>0</v>
      </c>
      <c r="J76" s="55">
        <f t="shared" si="18"/>
        <v>19.989999999999998</v>
      </c>
      <c r="K76" s="55">
        <v>19.989999999999998</v>
      </c>
      <c r="L76" s="55">
        <v>0</v>
      </c>
      <c r="M76" s="55">
        <f t="shared" si="19"/>
        <v>3.7</v>
      </c>
      <c r="N76" s="55">
        <v>3.7</v>
      </c>
      <c r="O76" s="56">
        <v>0</v>
      </c>
    </row>
    <row r="77" spans="1:15" ht="19.5" hidden="1" customHeight="1" x14ac:dyDescent="0.25">
      <c r="A77" s="65"/>
      <c r="B77" s="38" t="s">
        <v>51</v>
      </c>
      <c r="C77" s="31" t="s">
        <v>12</v>
      </c>
      <c r="D77" s="54">
        <f t="shared" si="16"/>
        <v>8.23</v>
      </c>
      <c r="E77" s="54">
        <f t="shared" si="11"/>
        <v>8.23</v>
      </c>
      <c r="F77" s="54">
        <f t="shared" si="15"/>
        <v>0</v>
      </c>
      <c r="G77" s="55">
        <f t="shared" si="17"/>
        <v>5.6</v>
      </c>
      <c r="H77" s="55">
        <v>5.6</v>
      </c>
      <c r="I77" s="55">
        <v>0</v>
      </c>
      <c r="J77" s="55">
        <f t="shared" si="18"/>
        <v>2.2200000000000002</v>
      </c>
      <c r="K77" s="55">
        <v>2.2200000000000002</v>
      </c>
      <c r="L77" s="55">
        <v>0</v>
      </c>
      <c r="M77" s="55">
        <f t="shared" si="19"/>
        <v>0.41</v>
      </c>
      <c r="N77" s="55">
        <v>0.41</v>
      </c>
      <c r="O77" s="56">
        <v>0</v>
      </c>
    </row>
    <row r="78" spans="1:15" ht="19.5" hidden="1" customHeight="1" x14ac:dyDescent="0.25">
      <c r="A78" s="65"/>
      <c r="B78" s="38" t="s">
        <v>36</v>
      </c>
      <c r="C78" s="31" t="s">
        <v>12</v>
      </c>
      <c r="D78" s="54">
        <f t="shared" si="16"/>
        <v>4.07</v>
      </c>
      <c r="E78" s="54">
        <f t="shared" si="11"/>
        <v>4.07</v>
      </c>
      <c r="F78" s="54">
        <f t="shared" si="15"/>
        <v>0</v>
      </c>
      <c r="G78" s="55">
        <f t="shared" si="17"/>
        <v>2.77</v>
      </c>
      <c r="H78" s="55">
        <v>2.77</v>
      </c>
      <c r="I78" s="55">
        <v>0</v>
      </c>
      <c r="J78" s="55">
        <f t="shared" si="18"/>
        <v>1.1000000000000001</v>
      </c>
      <c r="K78" s="55">
        <v>1.1000000000000001</v>
      </c>
      <c r="L78" s="55">
        <v>0</v>
      </c>
      <c r="M78" s="55">
        <f t="shared" si="19"/>
        <v>0.2</v>
      </c>
      <c r="N78" s="55">
        <v>0.2</v>
      </c>
      <c r="O78" s="56">
        <v>0</v>
      </c>
    </row>
    <row r="79" spans="1:15" ht="19.5" hidden="1" customHeight="1" x14ac:dyDescent="0.25">
      <c r="A79" s="65"/>
      <c r="B79" s="38" t="s">
        <v>42</v>
      </c>
      <c r="C79" s="31" t="s">
        <v>12</v>
      </c>
      <c r="D79" s="54">
        <f t="shared" si="16"/>
        <v>0.67</v>
      </c>
      <c r="E79" s="54">
        <f t="shared" si="11"/>
        <v>0.67</v>
      </c>
      <c r="F79" s="54">
        <f t="shared" si="15"/>
        <v>0</v>
      </c>
      <c r="G79" s="55">
        <f t="shared" si="17"/>
        <v>0.46</v>
      </c>
      <c r="H79" s="55">
        <v>0.46</v>
      </c>
      <c r="I79" s="55">
        <v>0</v>
      </c>
      <c r="J79" s="55">
        <f t="shared" si="18"/>
        <v>0.18</v>
      </c>
      <c r="K79" s="55">
        <v>0.18</v>
      </c>
      <c r="L79" s="55">
        <v>0</v>
      </c>
      <c r="M79" s="55">
        <f t="shared" si="19"/>
        <v>0.03</v>
      </c>
      <c r="N79" s="55">
        <v>0.03</v>
      </c>
      <c r="O79" s="56">
        <v>0</v>
      </c>
    </row>
    <row r="80" spans="1:15" ht="19.5" hidden="1" customHeight="1" x14ac:dyDescent="0.25">
      <c r="A80" s="65"/>
      <c r="B80" s="38" t="s">
        <v>58</v>
      </c>
      <c r="C80" s="31" t="s">
        <v>12</v>
      </c>
      <c r="D80" s="54">
        <f t="shared" si="16"/>
        <v>2.63</v>
      </c>
      <c r="E80" s="54">
        <f t="shared" si="11"/>
        <v>2.63</v>
      </c>
      <c r="F80" s="54">
        <f t="shared" si="15"/>
        <v>0</v>
      </c>
      <c r="G80" s="55">
        <f t="shared" si="17"/>
        <v>1.79</v>
      </c>
      <c r="H80" s="55">
        <v>1.79</v>
      </c>
      <c r="I80" s="55">
        <v>0</v>
      </c>
      <c r="J80" s="55">
        <f t="shared" si="18"/>
        <v>0.71</v>
      </c>
      <c r="K80" s="55">
        <v>0.71</v>
      </c>
      <c r="L80" s="55">
        <v>0</v>
      </c>
      <c r="M80" s="55">
        <f t="shared" si="19"/>
        <v>0.13</v>
      </c>
      <c r="N80" s="55">
        <v>0.13</v>
      </c>
      <c r="O80" s="56">
        <v>0</v>
      </c>
    </row>
    <row r="81" spans="1:15" ht="19.5" hidden="1" customHeight="1" x14ac:dyDescent="0.25">
      <c r="A81" s="65"/>
      <c r="B81" s="38" t="s">
        <v>65</v>
      </c>
      <c r="C81" s="31" t="s">
        <v>12</v>
      </c>
      <c r="D81" s="54">
        <f t="shared" si="16"/>
        <v>1.33</v>
      </c>
      <c r="E81" s="54">
        <f t="shared" si="11"/>
        <v>1.33</v>
      </c>
      <c r="F81" s="54">
        <f t="shared" si="15"/>
        <v>0</v>
      </c>
      <c r="G81" s="55">
        <f t="shared" si="17"/>
        <v>0.9</v>
      </c>
      <c r="H81" s="55">
        <v>0.9</v>
      </c>
      <c r="I81" s="55">
        <v>0</v>
      </c>
      <c r="J81" s="55">
        <f t="shared" si="18"/>
        <v>0.36</v>
      </c>
      <c r="K81" s="55">
        <v>0.36</v>
      </c>
      <c r="L81" s="55">
        <v>0</v>
      </c>
      <c r="M81" s="55">
        <f t="shared" si="19"/>
        <v>7.0000000000000007E-2</v>
      </c>
      <c r="N81" s="55">
        <v>7.0000000000000007E-2</v>
      </c>
      <c r="O81" s="56">
        <v>0</v>
      </c>
    </row>
    <row r="82" spans="1:15" ht="19.5" hidden="1" customHeight="1" x14ac:dyDescent="0.25">
      <c r="A82" s="65"/>
      <c r="B82" s="38" t="s">
        <v>66</v>
      </c>
      <c r="C82" s="31" t="s">
        <v>12</v>
      </c>
      <c r="D82" s="54">
        <f t="shared" si="16"/>
        <v>59.620000000000005</v>
      </c>
      <c r="E82" s="54">
        <f t="shared" si="11"/>
        <v>59.620000000000005</v>
      </c>
      <c r="F82" s="54">
        <f t="shared" si="15"/>
        <v>0</v>
      </c>
      <c r="G82" s="55">
        <f t="shared" si="17"/>
        <v>40.630000000000003</v>
      </c>
      <c r="H82" s="55">
        <v>40.630000000000003</v>
      </c>
      <c r="I82" s="55">
        <v>0</v>
      </c>
      <c r="J82" s="55">
        <f t="shared" si="18"/>
        <v>16.02</v>
      </c>
      <c r="K82" s="55">
        <v>16.02</v>
      </c>
      <c r="L82" s="55">
        <v>0</v>
      </c>
      <c r="M82" s="55">
        <f t="shared" si="19"/>
        <v>2.97</v>
      </c>
      <c r="N82" s="55">
        <v>2.97</v>
      </c>
      <c r="O82" s="56">
        <v>0</v>
      </c>
    </row>
    <row r="83" spans="1:15" ht="15.75" x14ac:dyDescent="0.25">
      <c r="A83" s="65">
        <v>10</v>
      </c>
      <c r="B83" s="116" t="s">
        <v>67</v>
      </c>
      <c r="C83" s="31" t="s">
        <v>12</v>
      </c>
      <c r="D83" s="54">
        <f t="shared" si="0"/>
        <v>0</v>
      </c>
      <c r="E83" s="54">
        <f t="shared" si="11"/>
        <v>0</v>
      </c>
      <c r="F83" s="54">
        <f t="shared" si="15"/>
        <v>0</v>
      </c>
      <c r="G83" s="55">
        <f>H83+I83</f>
        <v>0</v>
      </c>
      <c r="H83" s="55">
        <v>0</v>
      </c>
      <c r="I83" s="55">
        <v>0</v>
      </c>
      <c r="J83" s="55">
        <f t="shared" si="13"/>
        <v>0</v>
      </c>
      <c r="K83" s="55">
        <v>0</v>
      </c>
      <c r="L83" s="55">
        <v>0</v>
      </c>
      <c r="M83" s="55">
        <f>N83+O83</f>
        <v>0</v>
      </c>
      <c r="N83" s="55">
        <v>0</v>
      </c>
      <c r="O83" s="56">
        <v>0</v>
      </c>
    </row>
    <row r="84" spans="1:15" ht="16.5" thickBot="1" x14ac:dyDescent="0.3">
      <c r="A84" s="66">
        <v>11</v>
      </c>
      <c r="B84" s="117" t="s">
        <v>68</v>
      </c>
      <c r="C84" s="20" t="s">
        <v>12</v>
      </c>
      <c r="D84" s="67">
        <f t="shared" si="0"/>
        <v>0</v>
      </c>
      <c r="E84" s="67">
        <f t="shared" si="11"/>
        <v>0</v>
      </c>
      <c r="F84" s="67">
        <f t="shared" si="15"/>
        <v>0</v>
      </c>
      <c r="G84" s="58">
        <f>H84+I84</f>
        <v>0</v>
      </c>
      <c r="H84" s="58">
        <v>0</v>
      </c>
      <c r="I84" s="58">
        <v>0</v>
      </c>
      <c r="J84" s="55">
        <f>K84+L84</f>
        <v>0</v>
      </c>
      <c r="K84" s="58">
        <v>0</v>
      </c>
      <c r="L84" s="58">
        <v>0</v>
      </c>
      <c r="M84" s="55">
        <f>N84+O84</f>
        <v>0</v>
      </c>
      <c r="N84" s="58">
        <v>0</v>
      </c>
      <c r="O84" s="59">
        <v>0</v>
      </c>
    </row>
    <row r="85" spans="1:15" ht="22.5" customHeight="1" thickBot="1" x14ac:dyDescent="0.3">
      <c r="A85" s="45">
        <v>12</v>
      </c>
      <c r="B85" s="46" t="s">
        <v>69</v>
      </c>
      <c r="C85" s="9" t="s">
        <v>12</v>
      </c>
      <c r="D85" s="10">
        <f>E85+F85</f>
        <v>32639.544541900003</v>
      </c>
      <c r="E85" s="10">
        <f t="shared" si="11"/>
        <v>8781.1034000000018</v>
      </c>
      <c r="F85" s="10">
        <f>I85+L85+O85-0.01</f>
        <v>23858.441141899999</v>
      </c>
      <c r="G85" s="11">
        <f>H85+I85</f>
        <v>21646.845377399997</v>
      </c>
      <c r="H85" s="11">
        <f>H46+H47+H72</f>
        <v>5971.2308000000003</v>
      </c>
      <c r="I85" s="11">
        <f>I46+I47+I72</f>
        <v>15675.614577399998</v>
      </c>
      <c r="J85" s="11">
        <f>K85+L85</f>
        <v>9275.0950926999994</v>
      </c>
      <c r="K85" s="11">
        <f>K46+K47+K72+K83+K84+0.01</f>
        <v>2370.8120000000004</v>
      </c>
      <c r="L85" s="11">
        <f>L46+L47+L72+L83+L84</f>
        <v>6904.2830926999995</v>
      </c>
      <c r="M85" s="11">
        <f>N85+O85</f>
        <v>1717.6140717999999</v>
      </c>
      <c r="N85" s="11">
        <f>N46+N47+N72+N83+N84</f>
        <v>439.06060000000002</v>
      </c>
      <c r="O85" s="12">
        <f>O46+O47+O72+O83+O84</f>
        <v>1278.5534717999999</v>
      </c>
    </row>
    <row r="86" spans="1:15" ht="20.25" customHeight="1" thickBot="1" x14ac:dyDescent="0.3">
      <c r="A86" s="45">
        <v>13</v>
      </c>
      <c r="B86" s="46" t="s">
        <v>70</v>
      </c>
      <c r="C86" s="9" t="s">
        <v>12</v>
      </c>
      <c r="D86" s="10">
        <f t="shared" si="0"/>
        <v>285.2</v>
      </c>
      <c r="E86" s="10">
        <f t="shared" si="11"/>
        <v>285.2</v>
      </c>
      <c r="F86" s="10">
        <f>I86+L86+O86</f>
        <v>0</v>
      </c>
      <c r="G86" s="11">
        <f>H86+I86</f>
        <v>193.94</v>
      </c>
      <c r="H86" s="11">
        <v>193.94</v>
      </c>
      <c r="I86" s="11">
        <v>0</v>
      </c>
      <c r="J86" s="11">
        <f>K86+L86</f>
        <v>77</v>
      </c>
      <c r="K86" s="11">
        <v>77</v>
      </c>
      <c r="L86" s="11">
        <v>0</v>
      </c>
      <c r="M86" s="11">
        <f>N86+O86</f>
        <v>14.26</v>
      </c>
      <c r="N86" s="11">
        <v>14.26</v>
      </c>
      <c r="O86" s="12">
        <v>0</v>
      </c>
    </row>
    <row r="87" spans="1:15" ht="15.75" customHeight="1" thickBot="1" x14ac:dyDescent="0.3">
      <c r="A87" s="45">
        <v>14</v>
      </c>
      <c r="B87" s="8" t="s">
        <v>71</v>
      </c>
      <c r="C87" s="25" t="s">
        <v>12</v>
      </c>
      <c r="D87" s="10">
        <f>D89+D88</f>
        <v>0</v>
      </c>
      <c r="E87" s="10">
        <f t="shared" ref="E87:O87" si="20">E89</f>
        <v>0</v>
      </c>
      <c r="F87" s="10">
        <f>F89+F88</f>
        <v>0</v>
      </c>
      <c r="G87" s="68">
        <f t="shared" si="20"/>
        <v>0</v>
      </c>
      <c r="H87" s="68">
        <f t="shared" si="20"/>
        <v>0</v>
      </c>
      <c r="I87" s="68">
        <f t="shared" si="20"/>
        <v>0</v>
      </c>
      <c r="J87" s="68">
        <f>J88+J89</f>
        <v>0</v>
      </c>
      <c r="K87" s="68">
        <f t="shared" si="20"/>
        <v>0</v>
      </c>
      <c r="L87" s="68">
        <f>L88+L89</f>
        <v>0</v>
      </c>
      <c r="M87" s="68">
        <f t="shared" si="20"/>
        <v>0</v>
      </c>
      <c r="N87" s="68">
        <f t="shared" si="20"/>
        <v>0</v>
      </c>
      <c r="O87" s="69">
        <f t="shared" si="20"/>
        <v>0</v>
      </c>
    </row>
    <row r="88" spans="1:15" ht="15.75" customHeight="1" x14ac:dyDescent="0.25">
      <c r="A88" s="70"/>
      <c r="B88" s="60" t="s">
        <v>72</v>
      </c>
      <c r="C88" s="61" t="s">
        <v>12</v>
      </c>
      <c r="D88" s="71">
        <f>E88+F88</f>
        <v>0</v>
      </c>
      <c r="E88" s="72">
        <f>H88+K88+N88</f>
        <v>0</v>
      </c>
      <c r="F88" s="72">
        <v>0</v>
      </c>
      <c r="G88" s="72">
        <v>0</v>
      </c>
      <c r="H88" s="22">
        <v>0</v>
      </c>
      <c r="I88" s="22">
        <v>0</v>
      </c>
      <c r="J88" s="22">
        <v>0</v>
      </c>
      <c r="K88" s="22">
        <v>0</v>
      </c>
      <c r="L88" s="22">
        <v>0</v>
      </c>
      <c r="M88" s="22">
        <v>0</v>
      </c>
      <c r="N88" s="22">
        <v>0</v>
      </c>
      <c r="O88" s="23">
        <v>0</v>
      </c>
    </row>
    <row r="89" spans="1:15" ht="15.75" customHeight="1" thickBot="1" x14ac:dyDescent="0.3">
      <c r="A89" s="66"/>
      <c r="B89" s="19" t="s">
        <v>73</v>
      </c>
      <c r="C89" s="20" t="s">
        <v>12</v>
      </c>
      <c r="D89" s="73">
        <v>0</v>
      </c>
      <c r="E89" s="74">
        <f>H89+K89+N89</f>
        <v>0</v>
      </c>
      <c r="F89" s="74">
        <v>0</v>
      </c>
      <c r="G89" s="74">
        <v>0</v>
      </c>
      <c r="H89" s="22">
        <v>0</v>
      </c>
      <c r="I89" s="22">
        <v>0</v>
      </c>
      <c r="J89" s="22">
        <v>0</v>
      </c>
      <c r="K89" s="22">
        <v>0</v>
      </c>
      <c r="L89" s="22">
        <v>0</v>
      </c>
      <c r="M89" s="22">
        <v>0</v>
      </c>
      <c r="N89" s="22">
        <v>0</v>
      </c>
      <c r="O89" s="23">
        <v>0</v>
      </c>
    </row>
    <row r="90" spans="1:15" ht="22.5" customHeight="1" thickBot="1" x14ac:dyDescent="0.3">
      <c r="A90" s="45">
        <v>15</v>
      </c>
      <c r="B90" s="8" t="s">
        <v>74</v>
      </c>
      <c r="C90" s="9" t="s">
        <v>12</v>
      </c>
      <c r="D90" s="10">
        <f>E90+F90</f>
        <v>32354.344541899998</v>
      </c>
      <c r="E90" s="10">
        <f>E13-E86</f>
        <v>8495.9034000000011</v>
      </c>
      <c r="F90" s="10">
        <f>F85+F87</f>
        <v>23858.441141899999</v>
      </c>
      <c r="G90" s="10">
        <f>H90+I90-0.01</f>
        <v>21452.8953774</v>
      </c>
      <c r="H90" s="10">
        <f>H85+H89-H86</f>
        <v>5777.2908000000007</v>
      </c>
      <c r="I90" s="10">
        <f>I85+I89</f>
        <v>15675.614577399998</v>
      </c>
      <c r="J90" s="10">
        <f>K90+L90-0.01</f>
        <v>9198.0850926999992</v>
      </c>
      <c r="K90" s="10">
        <f>K13-K86</f>
        <v>2293.8120000000004</v>
      </c>
      <c r="L90" s="10">
        <f>L85+L87</f>
        <v>6904.2830926999995</v>
      </c>
      <c r="M90" s="10">
        <f>N90+O90</f>
        <v>1703.3540717999999</v>
      </c>
      <c r="N90" s="10">
        <f>N13-N86</f>
        <v>424.80060000000003</v>
      </c>
      <c r="O90" s="75">
        <f>O85+O89</f>
        <v>1278.5534717999999</v>
      </c>
    </row>
    <row r="91" spans="1:15" ht="20.25" customHeight="1" x14ac:dyDescent="0.25">
      <c r="A91" s="76">
        <v>16</v>
      </c>
      <c r="B91" s="91" t="s">
        <v>75</v>
      </c>
      <c r="C91" s="15" t="s">
        <v>76</v>
      </c>
      <c r="D91" s="77">
        <f>G91+J91+M91</f>
        <v>20768.310000000001</v>
      </c>
      <c r="E91" s="77"/>
      <c r="F91" s="77"/>
      <c r="G91" s="78">
        <v>14122.24</v>
      </c>
      <c r="H91" s="78"/>
      <c r="I91" s="78"/>
      <c r="J91" s="78">
        <v>5607.48</v>
      </c>
      <c r="K91" s="78"/>
      <c r="L91" s="78"/>
      <c r="M91" s="78">
        <v>1038.5899999999999</v>
      </c>
      <c r="N91" s="79"/>
      <c r="O91" s="80"/>
    </row>
    <row r="92" spans="1:15" ht="19.5" customHeight="1" x14ac:dyDescent="0.25">
      <c r="A92" s="65">
        <v>17</v>
      </c>
      <c r="B92" s="116" t="s">
        <v>77</v>
      </c>
      <c r="C92" s="31" t="s">
        <v>78</v>
      </c>
      <c r="D92" s="81">
        <f>G92+J92+M92</f>
        <v>11.684000000000001</v>
      </c>
      <c r="E92" s="81"/>
      <c r="F92" s="81"/>
      <c r="G92" s="82">
        <v>7.9450000000000003</v>
      </c>
      <c r="H92" s="82"/>
      <c r="I92" s="82"/>
      <c r="J92" s="83">
        <v>3.1547000000000001</v>
      </c>
      <c r="K92" s="82"/>
      <c r="L92" s="82"/>
      <c r="M92" s="83">
        <v>0.58430000000000004</v>
      </c>
      <c r="N92" s="84"/>
      <c r="O92" s="85"/>
    </row>
    <row r="93" spans="1:15" ht="20.25" customHeight="1" x14ac:dyDescent="0.25">
      <c r="A93" s="65">
        <v>18</v>
      </c>
      <c r="B93" s="116" t="s">
        <v>79</v>
      </c>
      <c r="C93" s="31" t="s">
        <v>80</v>
      </c>
      <c r="D93" s="86">
        <f>D90/D91*1000</f>
        <v>1557.8708398468625</v>
      </c>
      <c r="E93" s="86"/>
      <c r="F93" s="86"/>
      <c r="G93" s="55">
        <f>G90/G91*1000</f>
        <v>1519.0858799595533</v>
      </c>
      <c r="H93" s="55"/>
      <c r="I93" s="55"/>
      <c r="J93" s="55">
        <f>J90/J91*1000</f>
        <v>1640.324190670319</v>
      </c>
      <c r="K93" s="55"/>
      <c r="L93" s="55"/>
      <c r="M93" s="55">
        <f>M90/M91*1000</f>
        <v>1640.0640019642015</v>
      </c>
      <c r="N93" s="55"/>
      <c r="O93" s="56"/>
    </row>
    <row r="94" spans="1:15" ht="18.75" customHeight="1" thickBot="1" x14ac:dyDescent="0.3">
      <c r="A94" s="66">
        <v>19</v>
      </c>
      <c r="B94" s="117" t="s">
        <v>81</v>
      </c>
      <c r="C94" s="20" t="s">
        <v>80</v>
      </c>
      <c r="D94" s="87">
        <f>D90/D91*1000</f>
        <v>1557.8708398468625</v>
      </c>
      <c r="E94" s="87"/>
      <c r="F94" s="87"/>
      <c r="G94" s="58">
        <f>G90/G91*1000</f>
        <v>1519.0858799595533</v>
      </c>
      <c r="H94" s="58"/>
      <c r="I94" s="58"/>
      <c r="J94" s="58">
        <f>J90/J91*1000</f>
        <v>1640.324190670319</v>
      </c>
      <c r="K94" s="58"/>
      <c r="L94" s="58"/>
      <c r="M94" s="58">
        <f>M90/M91*1000</f>
        <v>1640.0640019642015</v>
      </c>
      <c r="N94" s="58"/>
      <c r="O94" s="59"/>
    </row>
    <row r="95" spans="1:15" ht="18" customHeight="1" thickBot="1" x14ac:dyDescent="0.3">
      <c r="A95" s="45">
        <v>20</v>
      </c>
      <c r="B95" s="8" t="s">
        <v>82</v>
      </c>
      <c r="C95" s="25" t="s">
        <v>80</v>
      </c>
      <c r="D95" s="88">
        <f>D94*1.2</f>
        <v>1869.4450078162349</v>
      </c>
      <c r="E95" s="88"/>
      <c r="F95" s="88"/>
      <c r="G95" s="48">
        <f>G94*1.2</f>
        <v>1822.9030559514638</v>
      </c>
      <c r="H95" s="48"/>
      <c r="I95" s="48"/>
      <c r="J95" s="48">
        <f>J94*1.2</f>
        <v>1968.3890288043826</v>
      </c>
      <c r="K95" s="48"/>
      <c r="L95" s="48"/>
      <c r="M95" s="48">
        <f>M94*1.2</f>
        <v>1968.0768023570417</v>
      </c>
      <c r="N95" s="89"/>
      <c r="O95" s="90"/>
    </row>
    <row r="96" spans="1:15" ht="15" customHeight="1" x14ac:dyDescent="0.25">
      <c r="A96" s="76">
        <v>21</v>
      </c>
      <c r="B96" s="91" t="s">
        <v>83</v>
      </c>
      <c r="C96" s="15"/>
      <c r="D96" s="15"/>
      <c r="E96" s="15"/>
      <c r="F96" s="15"/>
      <c r="G96" s="92"/>
      <c r="H96" s="92"/>
      <c r="I96" s="92"/>
      <c r="J96" s="92"/>
      <c r="K96" s="92"/>
      <c r="L96" s="92"/>
      <c r="M96" s="92"/>
      <c r="N96" s="92"/>
      <c r="O96" s="93"/>
    </row>
    <row r="97" spans="1:15" ht="18.75" customHeight="1" x14ac:dyDescent="0.25">
      <c r="A97" s="65"/>
      <c r="B97" s="38" t="s">
        <v>84</v>
      </c>
      <c r="C97" s="94" t="s">
        <v>85</v>
      </c>
      <c r="D97" s="94"/>
      <c r="E97" s="94"/>
      <c r="F97" s="94"/>
      <c r="G97" s="95"/>
      <c r="H97" s="72">
        <f>5777.29/7.945/12*1000</f>
        <v>60596.706524019304</v>
      </c>
      <c r="I97" s="72">
        <v>0</v>
      </c>
      <c r="J97" s="72"/>
      <c r="K97" s="72">
        <f>2293.81/3.155/12*1000</f>
        <v>60586.634970945597</v>
      </c>
      <c r="L97" s="72"/>
      <c r="M97" s="72"/>
      <c r="N97" s="72">
        <f>424.8/0.584/12*1000</f>
        <v>60616.438356164384</v>
      </c>
      <c r="O97" s="96"/>
    </row>
    <row r="98" spans="1:15" ht="30" customHeight="1" x14ac:dyDescent="0.25">
      <c r="A98" s="65"/>
      <c r="B98" s="38" t="s">
        <v>86</v>
      </c>
      <c r="C98" s="31" t="s">
        <v>80</v>
      </c>
      <c r="D98" s="31"/>
      <c r="E98" s="31"/>
      <c r="F98" s="31"/>
      <c r="G98" s="95"/>
      <c r="H98" s="72"/>
      <c r="I98" s="72">
        <f>I90/G91*1000</f>
        <v>1109.9949142204068</v>
      </c>
      <c r="J98" s="72"/>
      <c r="K98" s="72"/>
      <c r="L98" s="72">
        <f>L90/J91*1000</f>
        <v>1231.263079440319</v>
      </c>
      <c r="M98" s="72"/>
      <c r="N98" s="72"/>
      <c r="O98" s="96">
        <f>O90/M91*1000-0.01</f>
        <v>1231.0373543939379</v>
      </c>
    </row>
    <row r="99" spans="1:15" ht="14.25" hidden="1" customHeight="1" x14ac:dyDescent="0.25">
      <c r="A99" s="65"/>
      <c r="B99" s="38" t="s">
        <v>87</v>
      </c>
      <c r="C99" s="31" t="s">
        <v>88</v>
      </c>
      <c r="D99" s="31"/>
      <c r="E99" s="31"/>
      <c r="F99" s="31"/>
      <c r="G99" s="95"/>
      <c r="H99" s="72">
        <f>H90/88.26991/12</f>
        <v>5.4541904483645682</v>
      </c>
      <c r="I99" s="95">
        <v>0</v>
      </c>
      <c r="J99" s="95"/>
      <c r="K99" s="95"/>
      <c r="L99" s="95"/>
      <c r="M99" s="95"/>
      <c r="N99" s="95"/>
      <c r="O99" s="85"/>
    </row>
    <row r="100" spans="1:15" ht="57" hidden="1" customHeight="1" x14ac:dyDescent="0.25">
      <c r="A100" s="65"/>
      <c r="B100" s="38" t="s">
        <v>89</v>
      </c>
      <c r="C100" s="31" t="s">
        <v>88</v>
      </c>
      <c r="D100" s="31"/>
      <c r="E100" s="31"/>
      <c r="F100" s="31"/>
      <c r="G100" s="95"/>
      <c r="H100" s="95">
        <v>0</v>
      </c>
      <c r="I100" s="72">
        <f>I90/88269.91/5.8*1000</f>
        <v>30.618499197713479</v>
      </c>
      <c r="J100" s="95"/>
      <c r="K100" s="95"/>
      <c r="L100" s="95"/>
      <c r="M100" s="95"/>
      <c r="N100" s="95"/>
      <c r="O100" s="85"/>
    </row>
    <row r="101" spans="1:15" ht="16.5" customHeight="1" x14ac:dyDescent="0.25">
      <c r="A101" s="65">
        <v>22</v>
      </c>
      <c r="B101" s="116" t="s">
        <v>90</v>
      </c>
      <c r="C101" s="31"/>
      <c r="D101" s="31"/>
      <c r="E101" s="31"/>
      <c r="F101" s="31"/>
      <c r="G101" s="95"/>
      <c r="H101" s="95"/>
      <c r="I101" s="95"/>
      <c r="J101" s="95"/>
      <c r="K101" s="95"/>
      <c r="L101" s="95"/>
      <c r="M101" s="95"/>
      <c r="N101" s="95"/>
      <c r="O101" s="85"/>
    </row>
    <row r="102" spans="1:15" ht="21.75" customHeight="1" thickBot="1" x14ac:dyDescent="0.3">
      <c r="A102" s="18"/>
      <c r="B102" s="19" t="s">
        <v>91</v>
      </c>
      <c r="C102" s="20" t="s">
        <v>85</v>
      </c>
      <c r="D102" s="20"/>
      <c r="E102" s="20"/>
      <c r="F102" s="20"/>
      <c r="G102" s="97"/>
      <c r="H102" s="98">
        <f>H97*1.2</f>
        <v>72716.047828823168</v>
      </c>
      <c r="I102" s="22">
        <v>0</v>
      </c>
      <c r="J102" s="22"/>
      <c r="K102" s="98">
        <f>K97*1.2</f>
        <v>72703.961965134717</v>
      </c>
      <c r="L102" s="22"/>
      <c r="M102" s="22"/>
      <c r="N102" s="98">
        <f>N97*1.2</f>
        <v>72739.726027397264</v>
      </c>
      <c r="O102" s="23"/>
    </row>
    <row r="103" spans="1:15" ht="36.75" customHeight="1" thickBot="1" x14ac:dyDescent="0.3">
      <c r="A103" s="7"/>
      <c r="B103" s="24" t="s">
        <v>86</v>
      </c>
      <c r="C103" s="25" t="s">
        <v>80</v>
      </c>
      <c r="D103" s="25"/>
      <c r="E103" s="25"/>
      <c r="F103" s="25"/>
      <c r="G103" s="99"/>
      <c r="H103" s="100">
        <v>0</v>
      </c>
      <c r="I103" s="11">
        <f>I98*1.2</f>
        <v>1331.9938970644882</v>
      </c>
      <c r="J103" s="100"/>
      <c r="K103" s="101"/>
      <c r="L103" s="102">
        <f>L98*1.2-0.01</f>
        <v>1477.5056953283827</v>
      </c>
      <c r="M103" s="103"/>
      <c r="N103" s="101"/>
      <c r="O103" s="102">
        <f>O98*1.2+0.01</f>
        <v>1477.2548252727254</v>
      </c>
    </row>
    <row r="104" spans="1:15" ht="15.75" hidden="1" x14ac:dyDescent="0.25">
      <c r="A104" s="13"/>
      <c r="B104" s="14" t="s">
        <v>87</v>
      </c>
      <c r="C104" s="15" t="s">
        <v>88</v>
      </c>
      <c r="D104" s="104"/>
      <c r="E104" s="104"/>
      <c r="F104" s="104"/>
      <c r="G104" s="104"/>
      <c r="H104" s="105">
        <f>H99*1.2</f>
        <v>6.5450285380374815</v>
      </c>
      <c r="I104" s="106"/>
      <c r="J104" s="104"/>
      <c r="K104" s="104"/>
      <c r="L104" s="104"/>
      <c r="M104" s="104"/>
      <c r="N104" s="104"/>
      <c r="O104" s="107"/>
    </row>
    <row r="105" spans="1:15" ht="60.75" hidden="1" customHeight="1" thickBot="1" x14ac:dyDescent="0.3">
      <c r="A105" s="108"/>
      <c r="B105" s="4" t="s">
        <v>89</v>
      </c>
      <c r="C105" s="109" t="s">
        <v>88</v>
      </c>
      <c r="D105" s="5"/>
      <c r="E105" s="5"/>
      <c r="F105" s="5"/>
      <c r="G105" s="5"/>
      <c r="H105" s="110"/>
      <c r="I105" s="111">
        <f>I100*1.2</f>
        <v>36.742199037256171</v>
      </c>
      <c r="J105" s="5"/>
      <c r="K105" s="5"/>
      <c r="L105" s="5"/>
      <c r="M105" s="5"/>
      <c r="N105" s="5"/>
      <c r="O105" s="112"/>
    </row>
    <row r="106" spans="1:15" ht="15.75" x14ac:dyDescent="0.25">
      <c r="A106" s="113"/>
      <c r="B106" s="113"/>
      <c r="C106" s="113"/>
      <c r="D106" s="113"/>
      <c r="E106" s="113"/>
      <c r="F106" s="113"/>
      <c r="G106" s="113"/>
      <c r="H106" s="113"/>
      <c r="I106" s="113"/>
      <c r="J106" s="113"/>
      <c r="K106" s="113"/>
      <c r="L106" s="113"/>
      <c r="M106" s="113"/>
      <c r="N106" s="113"/>
      <c r="O106" s="113"/>
    </row>
    <row r="107" spans="1:15" ht="15.75" x14ac:dyDescent="0.25">
      <c r="A107" s="113"/>
      <c r="B107" s="113" t="s">
        <v>95</v>
      </c>
      <c r="C107" s="113"/>
      <c r="D107" s="113"/>
      <c r="E107" s="113"/>
      <c r="F107" s="113"/>
      <c r="G107" s="113"/>
      <c r="H107" s="113"/>
      <c r="I107" s="113"/>
      <c r="J107" s="113"/>
      <c r="K107" s="113" t="s">
        <v>96</v>
      </c>
      <c r="L107" s="113"/>
      <c r="M107" s="113"/>
      <c r="N107" s="113"/>
      <c r="O107" s="113"/>
    </row>
    <row r="108" spans="1:15" ht="18.75" x14ac:dyDescent="0.3">
      <c r="A108" s="2"/>
      <c r="B108" s="1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</row>
    <row r="109" spans="1:15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</row>
    <row r="110" spans="1:15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</row>
    <row r="111" spans="1:15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</row>
    <row r="112" spans="1:15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</row>
    <row r="113" spans="1:15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</row>
    <row r="114" spans="1:15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</row>
    <row r="115" spans="1:15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</row>
  </sheetData>
  <mergeCells count="15">
    <mergeCell ref="B6:O6"/>
    <mergeCell ref="B7:O7"/>
    <mergeCell ref="A9:A12"/>
    <mergeCell ref="B9:B12"/>
    <mergeCell ref="C9:C12"/>
    <mergeCell ref="D9:F10"/>
    <mergeCell ref="G9:O9"/>
    <mergeCell ref="G10:I10"/>
    <mergeCell ref="J10:L10"/>
    <mergeCell ref="M10:O10"/>
    <mergeCell ref="D11:D12"/>
    <mergeCell ref="E11:F11"/>
    <mergeCell ref="H11:I11"/>
    <mergeCell ref="K11:L11"/>
    <mergeCell ref="N11:O11"/>
  </mergeCells>
  <pageMargins left="0.54656249999999995" right="0.70866141732283472" top="0.74803149606299213" bottom="0.74803149606299213" header="0.31496062992125984" footer="0.31496062992125984"/>
  <pageSetup paperSize="9" scale="49" fitToHeight="9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струк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2021-04-06T06:18:52Z</dcterms:modified>
</cp:coreProperties>
</file>